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merita.norberg\Downloads\"/>
    </mc:Choice>
  </mc:AlternateContent>
  <xr:revisionPtr revIDLastSave="0" documentId="13_ncr:1_{20790D59-7C98-4287-B94F-C79FDAEC29B9}" xr6:coauthVersionLast="47" xr6:coauthVersionMax="47" xr10:uidLastSave="{00000000-0000-0000-0000-000000000000}"/>
  <bookViews>
    <workbookView xWindow="-120" yWindow="-120" windowWidth="51840" windowHeight="21120" tabRatio="500" xr2:uid="{00000000-000D-0000-FFFF-FFFF00000000}"/>
  </bookViews>
  <sheets>
    <sheet name="Avtal" sheetId="1" r:id="rId1"/>
    <sheet name="Avtalsområden" sheetId="2" r:id="rId2"/>
  </sheets>
  <definedNames>
    <definedName name="_xlnm._FilterDatabase" localSheetId="0" hidden="1">Avtal!$A$1:$F$1</definedName>
    <definedName name="_xlnm._FilterDatabase" localSheetId="1" hidden="1">Avtalsområden!$A$1:$B$1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B70" i="2" l="1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  <c r="B2" i="2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</calcChain>
</file>

<file path=xl/sharedStrings.xml><?xml version="1.0" encoding="utf-8"?>
<sst xmlns="http://schemas.openxmlformats.org/spreadsheetml/2006/main" count="837" uniqueCount="344">
  <si>
    <t>Namn</t>
  </si>
  <si>
    <t>Leverantör</t>
  </si>
  <si>
    <t>Org.nummer</t>
  </si>
  <si>
    <t>Avtalsområde</t>
  </si>
  <si>
    <t>Avtalslänk</t>
  </si>
  <si>
    <t>Avfallshanteringsprodukter - del A</t>
  </si>
  <si>
    <t>21-113</t>
  </si>
  <si>
    <t>San Sac AB</t>
  </si>
  <si>
    <t xml:space="preserve"> Avfallshanteringsprodukter</t>
  </si>
  <si>
    <t>IREC Svenska AB</t>
  </si>
  <si>
    <t>Avfallshanteringsprodukter - del B</t>
  </si>
  <si>
    <t>Avfallshanteringsprodukter - del C</t>
  </si>
  <si>
    <t>Finbin Sverige AB</t>
  </si>
  <si>
    <t>Avfallshanteringsprodukter - del D</t>
  </si>
  <si>
    <t>Balkonginglasning</t>
  </si>
  <si>
    <t>21-155</t>
  </si>
  <si>
    <t>Sunparadise Sverige AB</t>
  </si>
  <si>
    <t xml:space="preserve"> Balkonginglasning</t>
  </si>
  <si>
    <t>Biogas</t>
  </si>
  <si>
    <t>21-146</t>
  </si>
  <si>
    <t>E.ON Energilösningar Aktiebolag</t>
  </si>
  <si>
    <t xml:space="preserve"> Biogas</t>
  </si>
  <si>
    <t>Brandskydd - A2, A3, A4, A5, A6 &amp; A7</t>
  </si>
  <si>
    <t>20-120</t>
  </si>
  <si>
    <t>Securitas Sverige Aktiebolag</t>
  </si>
  <si>
    <t xml:space="preserve"> Brandskydd</t>
  </si>
  <si>
    <t>Presto AB</t>
  </si>
  <si>
    <t>Brandskydd - A2, A4, A6 &amp; A7</t>
  </si>
  <si>
    <t>NOHA Sweden AB</t>
  </si>
  <si>
    <t>Brandskydd - A3 &amp; A5</t>
  </si>
  <si>
    <t>Dafo Brand Aktiebolag</t>
  </si>
  <si>
    <t>Brandskyddsprodukter och tjänster, region Nord</t>
  </si>
  <si>
    <t>24-120</t>
  </si>
  <si>
    <t xml:space="preserve"> Fastighetsunderhåll/ Fastighetsnära tjänster, Brandskydd</t>
  </si>
  <si>
    <t>Brandvarnare och brandfiltar</t>
  </si>
  <si>
    <t>24-131</t>
  </si>
  <si>
    <t xml:space="preserve"> Brandvarnare och brandfiltar</t>
  </si>
  <si>
    <t>Deltronic Security AB</t>
  </si>
  <si>
    <t>Byggmaterial</t>
  </si>
  <si>
    <t>22-123</t>
  </si>
  <si>
    <t>Nordströms Bygghandel AB</t>
  </si>
  <si>
    <t xml:space="preserve"> Byggmaterial</t>
  </si>
  <si>
    <t>Bygma Gruppen AB</t>
  </si>
  <si>
    <t>Ahlsell Sverige AB</t>
  </si>
  <si>
    <t>Beijer Byggmaterial Aktiebolag</t>
  </si>
  <si>
    <t>Sveriges Fria Bygghandlare AB</t>
  </si>
  <si>
    <t>Optimera Svenska AB</t>
  </si>
  <si>
    <t>Dörrar, enbart leverans</t>
  </si>
  <si>
    <t>24-112</t>
  </si>
  <si>
    <t xml:space="preserve"> Dörrar, enbart leverans</t>
  </si>
  <si>
    <t>Svenska Skydd AB</t>
  </si>
  <si>
    <t>Secor AB</t>
  </si>
  <si>
    <t>Robust Ståldörrar AB</t>
  </si>
  <si>
    <t>A Lundgren Smide AB</t>
  </si>
  <si>
    <t>Dörrar, inklusive montage</t>
  </si>
  <si>
    <t>24-111</t>
  </si>
  <si>
    <t>Peab Sverige AB</t>
  </si>
  <si>
    <t xml:space="preserve"> Dörrar, inklusive montage</t>
  </si>
  <si>
    <t>Peab Byggservice AB</t>
  </si>
  <si>
    <t>Elfordon</t>
  </si>
  <si>
    <t>22-127</t>
  </si>
  <si>
    <t>E-Tron AB</t>
  </si>
  <si>
    <t xml:space="preserve"> Elfordon</t>
  </si>
  <si>
    <t>MaskinParken Sverige AB</t>
  </si>
  <si>
    <t>Nomaco AB</t>
  </si>
  <si>
    <t>Elkraft 22-134</t>
  </si>
  <si>
    <t>22-134</t>
  </si>
  <si>
    <t>Mälarenergi AB</t>
  </si>
  <si>
    <t xml:space="preserve"> Elkraft 22-134</t>
  </si>
  <si>
    <t>Elkraft 23-134</t>
  </si>
  <si>
    <t>23-134</t>
  </si>
  <si>
    <t xml:space="preserve"> Elkraft 23-134</t>
  </si>
  <si>
    <t>Skellefteå Kraft AB</t>
  </si>
  <si>
    <t>Elkraft 24-134</t>
  </si>
  <si>
    <t>24-134</t>
  </si>
  <si>
    <t>Bodens Energi Aktiebolag</t>
  </si>
  <si>
    <t xml:space="preserve"> Elkraft 24-134</t>
  </si>
  <si>
    <t>Elkraft 25-134</t>
  </si>
  <si>
    <t>25-134</t>
  </si>
  <si>
    <t>Fortum Markets AB</t>
  </si>
  <si>
    <t xml:space="preserve"> Elkraft 25-134</t>
  </si>
  <si>
    <t>Elmaterial och belysning</t>
  </si>
  <si>
    <t>20-103</t>
  </si>
  <si>
    <t xml:space="preserve"> Elmaterial och Belysning</t>
  </si>
  <si>
    <t>Rexel Sverige AB</t>
  </si>
  <si>
    <t>Elektroskandia Sverige AB</t>
  </si>
  <si>
    <t>e-Mobility (en del av 20-103 Elmaterial och belysning)</t>
  </si>
  <si>
    <t xml:space="preserve"> e-Mobility (en del av 20-103 Elmaterial och belysning)</t>
  </si>
  <si>
    <t>Fastighetsförnödenheter</t>
  </si>
  <si>
    <t>21-122</t>
  </si>
  <si>
    <t xml:space="preserve"> Fastighetsförnödenheter</t>
  </si>
  <si>
    <t>Swedol AB</t>
  </si>
  <si>
    <t>Bygg- och Industrigross Norden AB</t>
  </si>
  <si>
    <t>Fönster- och dörrtillbehör (en del av 21-122 Fastighetsförnödenheter)</t>
  </si>
  <si>
    <t xml:space="preserve"> Fönster- och dörrtillbehör (en del av 21-122 Fastighetsförnödenheter)</t>
  </si>
  <si>
    <t>Fönster och fönsterdörrar i komposit - enbart leverans</t>
  </si>
  <si>
    <t>23-172</t>
  </si>
  <si>
    <t xml:space="preserve"> Fönster och fönsterdörrar i komposit - enbart leverans</t>
  </si>
  <si>
    <t>MIR Gruppen AB</t>
  </si>
  <si>
    <t>Fönster och fönsterdörrar i komposit - leverans med montage</t>
  </si>
  <si>
    <t>23-171</t>
  </si>
  <si>
    <t>TK Fönsterbyte AB</t>
  </si>
  <si>
    <t xml:space="preserve"> Fönster och fönsterdörrar i komposit - leverans med montage</t>
  </si>
  <si>
    <t>Interoc Dörr &amp; Fönster</t>
  </si>
  <si>
    <t>Entreprenadprojekt Täby AB</t>
  </si>
  <si>
    <t>Fönster och fönsterdörrar i trä/aluminium samt trä/trä - enbart leverans</t>
  </si>
  <si>
    <t>24-142</t>
  </si>
  <si>
    <t>Holgers Stugmaterial AB</t>
  </si>
  <si>
    <t xml:space="preserve"> Fönster och fönsterdörrar i trä/aluminium samt trä/trä - leverans</t>
  </si>
  <si>
    <t>Ryds Glas Stockholm AB</t>
  </si>
  <si>
    <t>Fönster och fönsterdörrar i trä/aluminium samt trä/trä - leverans med montage, avtalsomr. A, C, D</t>
  </si>
  <si>
    <t>20-141</t>
  </si>
  <si>
    <t xml:space="preserve"> Fönster och fönsterdörrar i trä/aluminium samt trä/trä - leverans med montage</t>
  </si>
  <si>
    <t>Mockfjärds Fönster AB</t>
  </si>
  <si>
    <t>Förrådslösningar - enbart leverans</t>
  </si>
  <si>
    <t>23-139</t>
  </si>
  <si>
    <t>Axelent Aktiebolag</t>
  </si>
  <si>
    <t xml:space="preserve"> Förrådslösningar</t>
  </si>
  <si>
    <t>Förrådslösningar - inklusive montage</t>
  </si>
  <si>
    <t>22-138</t>
  </si>
  <si>
    <t>Troax Nordic AB</t>
  </si>
  <si>
    <t>Försäkringsförmedling Företagsförsäkring</t>
  </si>
  <si>
    <t>24-190</t>
  </si>
  <si>
    <t>Försäkringsmäklarna Skeppsbron AB</t>
  </si>
  <si>
    <t xml:space="preserve"> Försäkringsförmedling – Företagsförsäkring</t>
  </si>
  <si>
    <t>Willis Towers Watson Sweden AB</t>
  </si>
  <si>
    <t>Leif Bolander &amp; Co Aktiebolag</t>
  </si>
  <si>
    <t>Garageportar</t>
  </si>
  <si>
    <t>25-129</t>
  </si>
  <si>
    <t>Garageportexperten Sverige AB</t>
  </si>
  <si>
    <t xml:space="preserve"> Garageportar</t>
  </si>
  <si>
    <t>IMD-produkter - avtalsområde A</t>
  </si>
  <si>
    <t>22-145</t>
  </si>
  <si>
    <t>ELVACO Aktiebolag</t>
  </si>
  <si>
    <t xml:space="preserve"> IMD-produkter</t>
  </si>
  <si>
    <t>Diehl Metering GmbH</t>
  </si>
  <si>
    <t>IMD-produkter - avtalsområde B</t>
  </si>
  <si>
    <t>Ambiductor AB</t>
  </si>
  <si>
    <t>IMD-produkter - avtalsområde C</t>
  </si>
  <si>
    <t>EcoGuard</t>
  </si>
  <si>
    <t>IMD-produkter - avtalsområde D</t>
  </si>
  <si>
    <t>IMD-produkter - avtalsområde E</t>
  </si>
  <si>
    <t>IMD-produkter - avtalsområde F</t>
  </si>
  <si>
    <t>Smartvatten AB</t>
  </si>
  <si>
    <t>Kompletteringsbyggnader - Tvättstugor</t>
  </si>
  <si>
    <t>21-162</t>
  </si>
  <si>
    <t>Älö Trä Vimmerby AB</t>
  </si>
  <si>
    <t xml:space="preserve"> Kompletteringsbyggnader - Tvättstugor</t>
  </si>
  <si>
    <t>Köks- och förvaringslösningar</t>
  </si>
  <si>
    <t>21-140</t>
  </si>
  <si>
    <t>Modexa AB</t>
  </si>
  <si>
    <t xml:space="preserve"> Köks- och förvaringslösningar</t>
  </si>
  <si>
    <t>Scandinavian Kitchen Aktiebolag</t>
  </si>
  <si>
    <t>LIB</t>
  </si>
  <si>
    <t>Köksfläktar och ventilation</t>
  </si>
  <si>
    <t>22-110</t>
  </si>
  <si>
    <t>Franke Futurum Aktiebolag</t>
  </si>
  <si>
    <t xml:space="preserve"> Köksfläktar och ventilation</t>
  </si>
  <si>
    <t>Cylinda AB</t>
  </si>
  <si>
    <t>Lindab Sverige AB</t>
  </si>
  <si>
    <t>Lastmaskiner</t>
  </si>
  <si>
    <t>23-125</t>
  </si>
  <si>
    <t>Willegruppen AB</t>
  </si>
  <si>
    <t xml:space="preserve"> Markvårdsmaskiner</t>
  </si>
  <si>
    <t>Axima AB</t>
  </si>
  <si>
    <t>Luftfilter</t>
  </si>
  <si>
    <t>24-130</t>
  </si>
  <si>
    <t>MANN + HUMMEL Vokes Air AB</t>
  </si>
  <si>
    <t xml:space="preserve"> Luftfilter</t>
  </si>
  <si>
    <t>Ultramare Aktiebolag</t>
  </si>
  <si>
    <t>Camfil Svenska Aktiebolag</t>
  </si>
  <si>
    <t>Dinair AB</t>
  </si>
  <si>
    <t>Markvårdsmaskiner del A och I</t>
  </si>
  <si>
    <t>Globe Technologies Sweden AB</t>
  </si>
  <si>
    <t>Markvårdsmaskiner del A, C, D, F, H.</t>
  </si>
  <si>
    <t>Markvårdsmaskiner del A, C, F, H, I</t>
  </si>
  <si>
    <t>Hako Sweden AB</t>
  </si>
  <si>
    <t>Markvårdsmaskiner del A, G och I</t>
  </si>
  <si>
    <t>XYZ Maskin Aktiebolag</t>
  </si>
  <si>
    <t>Markvårdsmaskiner del C</t>
  </si>
  <si>
    <t>Timan A/S</t>
  </si>
  <si>
    <t>Markvårdsmaskiner del C och D</t>
  </si>
  <si>
    <t>Sweep Sopmaskiner Sverige AB</t>
  </si>
  <si>
    <t>Markvårdsmaskiner del C och F</t>
  </si>
  <si>
    <t>Markvårdsmaskiner del C och H</t>
  </si>
  <si>
    <t>Markvårdsmaskiner del C, G och I.</t>
  </si>
  <si>
    <t>Orust Motor AB</t>
  </si>
  <si>
    <t>Markvårdsmaskiner del E</t>
  </si>
  <si>
    <t>Ströman Maskin AB</t>
  </si>
  <si>
    <t>Markvårdsmaskiner del G</t>
  </si>
  <si>
    <t>Positec Nordic AB</t>
  </si>
  <si>
    <t>Måleriprodukter</t>
  </si>
  <si>
    <t>25-124</t>
  </si>
  <si>
    <t>Mestergruppen Sverige AB</t>
  </si>
  <si>
    <t xml:space="preserve"> Måleriprodukter</t>
  </si>
  <si>
    <t>Flügger Sweden AB</t>
  </si>
  <si>
    <t>Golv &amp; Färghuset i Piteå AB</t>
  </si>
  <si>
    <t>Möbler och heminredning</t>
  </si>
  <si>
    <t>21-135</t>
  </si>
  <si>
    <t>IKEA Svenska Försäljnings Aktiebolag</t>
  </si>
  <si>
    <t xml:space="preserve"> Möbler och heminredning</t>
  </si>
  <si>
    <t>Input interiör AB</t>
  </si>
  <si>
    <t>Park- och stadsmiljö</t>
  </si>
  <si>
    <t>24-115</t>
  </si>
  <si>
    <t xml:space="preserve"> Park- och Stadsmiljö</t>
  </si>
  <si>
    <t>Nola Industrier AB</t>
  </si>
  <si>
    <t>Söve AB</t>
  </si>
  <si>
    <t>Hitsa AB</t>
  </si>
  <si>
    <t>Blidsbergs Mekaniska</t>
  </si>
  <si>
    <t>CADO AB</t>
  </si>
  <si>
    <t>EWF ECO AB</t>
  </si>
  <si>
    <t>Widala AB</t>
  </si>
  <si>
    <t>KOMPAN Sverige AB</t>
  </si>
  <si>
    <t>HAGS Aneby AB</t>
  </si>
  <si>
    <t>Lekolar AB</t>
  </si>
  <si>
    <t>Tressport och Lek AB</t>
  </si>
  <si>
    <t>SMEKAB AB</t>
  </si>
  <si>
    <t>Park- och stadsmiljö del B - Återvunnet material</t>
  </si>
  <si>
    <t>Risk, säkerhet och skadeförebyggande arbete</t>
  </si>
  <si>
    <t>24-192</t>
  </si>
  <si>
    <t xml:space="preserve"> Risk, säkerhet och skadeförebyggande arbete</t>
  </si>
  <si>
    <t>AFRY AB</t>
  </si>
  <si>
    <t>Rörmaterial</t>
  </si>
  <si>
    <t>22-104</t>
  </si>
  <si>
    <t xml:space="preserve"> Rörmaterial</t>
  </si>
  <si>
    <t>Dahl Sverige Aktiebolag</t>
  </si>
  <si>
    <t>Skadehantering</t>
  </si>
  <si>
    <t>24-191</t>
  </si>
  <si>
    <t>Van Ameyde Sweden Aktiebolag</t>
  </si>
  <si>
    <t xml:space="preserve"> Skadehantering</t>
  </si>
  <si>
    <t>Jönsson Wallberg Loss Adjusting AB</t>
  </si>
  <si>
    <t>Skyltar, inomhus</t>
  </si>
  <si>
    <t>24-144</t>
  </si>
  <si>
    <t>Floda Systemskylt Aktiebolag</t>
  </si>
  <si>
    <t xml:space="preserve"> Inomhusskyltar</t>
  </si>
  <si>
    <t>Skyltar &amp; Märken Aktiebolag</t>
  </si>
  <si>
    <t>Skyltar, utomhus</t>
  </si>
  <si>
    <t>24-144-2</t>
  </si>
  <si>
    <t>Plastskyltar AB</t>
  </si>
  <si>
    <t xml:space="preserve"> Utomhusskyltar</t>
  </si>
  <si>
    <t>Aktiebolaget Blinkfyrar</t>
  </si>
  <si>
    <t>Storköksinstallationer och service</t>
  </si>
  <si>
    <t>24-136</t>
  </si>
  <si>
    <t>BLM Kyl &amp; Storkök Aktiebolag</t>
  </si>
  <si>
    <t xml:space="preserve"> Storköksinstallationer och service</t>
  </si>
  <si>
    <t>Stevo´s Storkök Aktiebolag</t>
  </si>
  <si>
    <t>Bravida Sverige AB</t>
  </si>
  <si>
    <t>B.G.H. Konsult Aktiebolag</t>
  </si>
  <si>
    <t>Culligan Storkök AB</t>
  </si>
  <si>
    <t>MaccMeec Sweden AB</t>
  </si>
  <si>
    <t>Kopal Storkök AB</t>
  </si>
  <si>
    <t>WEXJO Storkök AB</t>
  </si>
  <si>
    <t>Kainu Isberg kök AB</t>
  </si>
  <si>
    <t>Service Partners RMS Aktiebolag</t>
  </si>
  <si>
    <t>Storköksutrustning - Varor</t>
  </si>
  <si>
    <t>20-126</t>
  </si>
  <si>
    <t>Electrolux Professional AB (publ)</t>
  </si>
  <si>
    <t xml:space="preserve"> Storköksutrustning - Varor</t>
  </si>
  <si>
    <t>Storköksgruppen Öst Svenska AB</t>
  </si>
  <si>
    <t>Styr- och reglerutrustning</t>
  </si>
  <si>
    <t>22-118</t>
  </si>
  <si>
    <t>Schneider Electric Sverige AB</t>
  </si>
  <si>
    <t xml:space="preserve"> Styr- och reglerutrustning</t>
  </si>
  <si>
    <t>KTC Control AB</t>
  </si>
  <si>
    <t>Nordomatic Aktiebolag</t>
  </si>
  <si>
    <t>Elektro Relä AB</t>
  </si>
  <si>
    <t>Kiona Sweden AB</t>
  </si>
  <si>
    <t>Städmaterial och Hygienprodukter</t>
  </si>
  <si>
    <t>24-108</t>
  </si>
  <si>
    <t>AllOffice Nordic AB</t>
  </si>
  <si>
    <t xml:space="preserve"> Städmaterial och hygienprodukter</t>
  </si>
  <si>
    <t>Trädgårdsmaterial och växter</t>
  </si>
  <si>
    <t>24-117</t>
  </si>
  <si>
    <t>Trädgårdsgrossisten i Stockholm Aktiebolag</t>
  </si>
  <si>
    <t xml:space="preserve"> Trädgårdsmaterial och växter</t>
  </si>
  <si>
    <t>Grönt &amp; Rent  i Småland Försäljnings AB</t>
  </si>
  <si>
    <t>Essunga Plantskola AB</t>
  </si>
  <si>
    <t>Stångby Plantskola AB</t>
  </si>
  <si>
    <t>Splendor Plant Aktiebolag</t>
  </si>
  <si>
    <t>Vitvaror</t>
  </si>
  <si>
    <t>21-101</t>
  </si>
  <si>
    <t xml:space="preserve"> Vitvaror</t>
  </si>
  <si>
    <t>ELON Group AB</t>
  </si>
  <si>
    <t>Electrolux Hemprodukter AB</t>
  </si>
  <si>
    <t>Vitvaruinstallationer och service</t>
  </si>
  <si>
    <t>23-181</t>
  </si>
  <si>
    <t>Bravida Prenad AB</t>
  </si>
  <si>
    <t xml:space="preserve"> Vitvaruinstallationer och service</t>
  </si>
  <si>
    <t>Billingens Hushållsservice AB</t>
  </si>
  <si>
    <t>Falu Vitvaruservice AB</t>
  </si>
  <si>
    <t>Vitvaruservice i Stockholm Aktiebolag</t>
  </si>
  <si>
    <t>QSR &amp; Brion Vitvaror AB</t>
  </si>
  <si>
    <t>Best Hushållsservice Aktiebolag</t>
  </si>
  <si>
    <t>Norrorts Vitvaruservice AB</t>
  </si>
  <si>
    <t>Svensk Vitvaruteknik AB</t>
  </si>
  <si>
    <t>S Holmgrens Väst AB</t>
  </si>
  <si>
    <t>Garantgruppen AB</t>
  </si>
  <si>
    <t>Upplands Vitvaruservice AB</t>
  </si>
  <si>
    <t>Västkustens Hushållsservice AB</t>
  </si>
  <si>
    <t>EP-Service Kyl &amp; Maskin AB</t>
  </si>
  <si>
    <t>SAPS Service Management AB</t>
  </si>
  <si>
    <t>Köksmontage Gruppen AB</t>
  </si>
  <si>
    <t>Movator AB</t>
  </si>
  <si>
    <t>TW Service i Örebro AB</t>
  </si>
  <si>
    <t>Avfallshanteringsprodukter</t>
  </si>
  <si>
    <t>Avloppstjänster (DIS)</t>
  </si>
  <si>
    <t>Badrumsmöbler</t>
  </si>
  <si>
    <t>Brandskydd</t>
  </si>
  <si>
    <t>Bygg och Fastighet</t>
  </si>
  <si>
    <t>Drift, Installation och System</t>
  </si>
  <si>
    <t>Dörrar</t>
  </si>
  <si>
    <t>Elkraft</t>
  </si>
  <si>
    <t>Elmaterial och Belysning</t>
  </si>
  <si>
    <t>Fastighetsenergi</t>
  </si>
  <si>
    <t>Fordon och Maskiner</t>
  </si>
  <si>
    <t>Fönster</t>
  </si>
  <si>
    <t>Fönster och fönsterdörrar i trä/aluminium samt trä/trä - leverans</t>
  </si>
  <si>
    <t>Fönster och fönsterdörrar i trä/aluminium samt trä/trä - leverans med montage</t>
  </si>
  <si>
    <t>Förrådslösningar</t>
  </si>
  <si>
    <t>Försäkringsförmedling – Företagsförsäkring</t>
  </si>
  <si>
    <t>Försäkringsförmedling – Hemförsäkring</t>
  </si>
  <si>
    <t>Försäkringsrelaterade tjänster</t>
  </si>
  <si>
    <t>IMD-produkter</t>
  </si>
  <si>
    <t>Inomhus</t>
  </si>
  <si>
    <t>Inomhusskyltar</t>
  </si>
  <si>
    <t>Lekplats- och sportutrustning</t>
  </si>
  <si>
    <t>Lås och Entrésystem (DIS)</t>
  </si>
  <si>
    <t>Markvårdsmaskiner</t>
  </si>
  <si>
    <t>Park- och Stadsmiljö</t>
  </si>
  <si>
    <t>Pellets (DIS)</t>
  </si>
  <si>
    <t>Servicefordon (DIS)</t>
  </si>
  <si>
    <t>Skyltar</t>
  </si>
  <si>
    <t>Solenergi (DIS)</t>
  </si>
  <si>
    <t>Städmaterial och hygienprodukter</t>
  </si>
  <si>
    <t>Tvättmedelsdosering</t>
  </si>
  <si>
    <t>Tvättstugeutrustning</t>
  </si>
  <si>
    <t>Tvättstugeutrustning - Service och Installation</t>
  </si>
  <si>
    <t>Utomhus</t>
  </si>
  <si>
    <t>Utomhusskyltar</t>
  </si>
  <si>
    <t>Ventilationskomponenter</t>
  </si>
  <si>
    <t>Vitvaror och Tvätt</t>
  </si>
  <si>
    <t>Länk avtalsområde</t>
  </si>
  <si>
    <t xml:space="preserve">Namn avtalsområde </t>
  </si>
  <si>
    <t>Avtalsnr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</si>
</sst>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</font>
    <font>
      <b/>
      <sz val="10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67C0D3"/>
        <bgColor indexed="64"/>
      </patternFill>
    </fill>
    <fill>
      <patternFill patternType="solid">
        <fgColor rgb="FF256F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center"/>
    </xf>
    <xf numFmtId="0" fontId="0" fillId="2" borderId="0" xfId="0" applyFill="1" applyAlignment="1">
      <alignment horizontal="left" vertical="top"/>
    </xf>
    <xf numFmtId="0" fontId="2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56F93"/>
      <color rgb="FF67C0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1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ColWidth="11.5703125" defaultRowHeight="12.75" x14ac:dyDescent="0.2"/>
  <cols>
    <col min="1" max="1" width="83.7109375" style="1" bestFit="1" customWidth="1"/>
    <col min="2" max="2" width="15.140625" style="1" bestFit="1" customWidth="1"/>
    <col min="3" max="3" width="38.42578125" style="1" bestFit="1" customWidth="1"/>
    <col min="4" max="4" width="17" style="1" customWidth="1"/>
    <col min="5" max="5" width="67.42578125" style="1" bestFit="1" customWidth="1"/>
    <col min="6" max="6" width="23.140625" style="3" customWidth="1"/>
    <col min="7" max="16384" width="11.5703125" style="1"/>
  </cols>
  <sheetData>
    <row r="1" spans="1:6" s="2" customFormat="1" ht="25.5" customHeight="1" x14ac:dyDescent="0.2">
      <c r="A1" s="4" t="s">
        <v>0</v>
      </c>
      <c r="B1" s="4" t="s">
        <v>343</v>
      </c>
      <c r="C1" s="4" t="s">
        <v>1</v>
      </c>
      <c r="D1" s="4" t="s">
        <v>2</v>
      </c>
      <c r="E1" s="4" t="s">
        <v>3</v>
      </c>
      <c r="F1" s="4" t="s">
        <v>4</v>
      </c>
    </row>
    <row r="2" spans="1:6" x14ac:dyDescent="0.2">
      <c r="A2" s="1" t="s">
        <v>5</v>
      </c>
      <c r="B2" s="1" t="s">
        <v>6</v>
      </c>
      <c r="C2" s="1" t="s">
        <v>7</v>
      </c>
      <c r="D2" s="1">
        <v>5565011227</v>
      </c>
      <c r="E2" s="1" t="s">
        <v>8</v>
      </c>
      <c r="F2" s="3" t="str">
        <f>HYPERLINK("https://contracts.tendsign.com/Contract/Details/1886814?eId=CkWlGZr3U8AH0h%2fldKCULAA%3d","Länk")</f>
        <v>Länk</v>
      </c>
    </row>
    <row r="3" spans="1:6" x14ac:dyDescent="0.2">
      <c r="A3" s="1" t="s">
        <v>5</v>
      </c>
      <c r="B3" s="1" t="s">
        <v>6</v>
      </c>
      <c r="C3" s="1" t="s">
        <v>9</v>
      </c>
      <c r="D3" s="1">
        <v>5568004971</v>
      </c>
      <c r="E3" s="1" t="s">
        <v>8</v>
      </c>
      <c r="F3" s="3" t="str">
        <f>HYPERLINK("https://contracts.tendsign.com/Contract/Details/1886815?eId=CkWlGZr3U8AH0h%2fldKCULAA%3d","Länk")</f>
        <v>Länk</v>
      </c>
    </row>
    <row r="4" spans="1:6" x14ac:dyDescent="0.2">
      <c r="A4" s="1" t="s">
        <v>10</v>
      </c>
      <c r="B4" s="1" t="s">
        <v>6</v>
      </c>
      <c r="C4" s="1" t="s">
        <v>7</v>
      </c>
      <c r="D4" s="1">
        <v>5565011227</v>
      </c>
      <c r="E4" s="1" t="s">
        <v>8</v>
      </c>
      <c r="F4" s="3" t="str">
        <f>HYPERLINK("https://contracts.tendsign.com/Contract/Details/1887443?eId=CkWlGZr3U8AH0h%2fldKCULAA%3d","Länk")</f>
        <v>Länk</v>
      </c>
    </row>
    <row r="5" spans="1:6" x14ac:dyDescent="0.2">
      <c r="A5" s="1" t="s">
        <v>11</v>
      </c>
      <c r="B5" s="1" t="s">
        <v>6</v>
      </c>
      <c r="C5" s="1" t="s">
        <v>12</v>
      </c>
      <c r="D5" s="1">
        <v>5591563019</v>
      </c>
      <c r="E5" s="1" t="s">
        <v>8</v>
      </c>
      <c r="F5" s="3" t="str">
        <f>HYPERLINK("https://contracts.tendsign.com/Contract/Details/1886816?eId=CkWlGZr3U8AH0h%2fldKCULAA%3d","Länk")</f>
        <v>Länk</v>
      </c>
    </row>
    <row r="6" spans="1:6" x14ac:dyDescent="0.2">
      <c r="A6" s="1" t="s">
        <v>11</v>
      </c>
      <c r="B6" s="1" t="s">
        <v>6</v>
      </c>
      <c r="C6" s="1" t="s">
        <v>7</v>
      </c>
      <c r="D6" s="1">
        <v>5565011227</v>
      </c>
      <c r="E6" s="1" t="s">
        <v>8</v>
      </c>
      <c r="F6" s="3" t="str">
        <f>HYPERLINK("https://contracts.tendsign.com/Contract/Details/1887412?eId=CkWlGZr3U8AH0h%2fldKCULAA%3d","Länk")</f>
        <v>Länk</v>
      </c>
    </row>
    <row r="7" spans="1:6" x14ac:dyDescent="0.2">
      <c r="A7" s="1" t="s">
        <v>13</v>
      </c>
      <c r="B7" s="1" t="s">
        <v>6</v>
      </c>
      <c r="C7" s="1" t="s">
        <v>7</v>
      </c>
      <c r="D7" s="1">
        <v>5565011227</v>
      </c>
      <c r="E7" s="1" t="s">
        <v>8</v>
      </c>
      <c r="F7" s="3" t="str">
        <f>HYPERLINK("https://contracts.tendsign.com/Contract/Details/1887459?eId=CkWlGZr3U8AH0h%2fldKCULAA%3d","Länk")</f>
        <v>Länk</v>
      </c>
    </row>
    <row r="8" spans="1:6" x14ac:dyDescent="0.2">
      <c r="A8" s="1" t="s">
        <v>14</v>
      </c>
      <c r="B8" s="1" t="s">
        <v>15</v>
      </c>
      <c r="C8" s="1" t="s">
        <v>16</v>
      </c>
      <c r="D8" s="1">
        <v>5562691344</v>
      </c>
      <c r="E8" s="1" t="s">
        <v>17</v>
      </c>
      <c r="F8" s="3" t="str">
        <f>HYPERLINK("https://contracts.tendsign.com/Contract/Details/1932871?eId=CkWlGZr3U8AH0h%2fldKCULAA%3d","Länk")</f>
        <v>Länk</v>
      </c>
    </row>
    <row r="9" spans="1:6" x14ac:dyDescent="0.2">
      <c r="A9" s="1" t="s">
        <v>18</v>
      </c>
      <c r="B9" s="1" t="s">
        <v>19</v>
      </c>
      <c r="C9" s="1" t="s">
        <v>20</v>
      </c>
      <c r="D9" s="1">
        <v>5560145889</v>
      </c>
      <c r="E9" s="1" t="s">
        <v>21</v>
      </c>
      <c r="F9" s="3" t="str">
        <f>HYPERLINK("https://contracts.tendsign.com/Contract/Details/2000242?eId=CkWlGZr3U8AH0h%2fldKCULAA%3d","Länk")</f>
        <v>Länk</v>
      </c>
    </row>
    <row r="10" spans="1:6" x14ac:dyDescent="0.2">
      <c r="A10" s="1" t="s">
        <v>22</v>
      </c>
      <c r="B10" s="1" t="s">
        <v>23</v>
      </c>
      <c r="C10" s="1" t="s">
        <v>24</v>
      </c>
      <c r="D10" s="1">
        <v>5561086082</v>
      </c>
      <c r="E10" s="1" t="s">
        <v>25</v>
      </c>
      <c r="F10" s="3" t="str">
        <f>HYPERLINK("https://contracts.tendsign.com/Contract/Details/1887130?eId=CkWlGZr3U8AH0h%2fldKCULAA%3d","Länk")</f>
        <v>Länk</v>
      </c>
    </row>
    <row r="11" spans="1:6" x14ac:dyDescent="0.2">
      <c r="A11" s="1" t="s">
        <v>22</v>
      </c>
      <c r="B11" s="1" t="s">
        <v>23</v>
      </c>
      <c r="C11" s="1" t="s">
        <v>26</v>
      </c>
      <c r="D11" s="1">
        <v>5561120584</v>
      </c>
      <c r="E11" s="1" t="s">
        <v>25</v>
      </c>
      <c r="F11" s="3" t="str">
        <f>HYPERLINK("https://contracts.tendsign.com/Contract/Details/1887131?eId=CkWlGZr3U8AH0h%2fldKCULAA%3d","Länk")</f>
        <v>Länk</v>
      </c>
    </row>
    <row r="12" spans="1:6" x14ac:dyDescent="0.2">
      <c r="A12" s="1" t="s">
        <v>27</v>
      </c>
      <c r="B12" s="1" t="s">
        <v>23</v>
      </c>
      <c r="C12" s="1" t="s">
        <v>28</v>
      </c>
      <c r="D12" s="1">
        <v>5564769049</v>
      </c>
      <c r="E12" s="1" t="s">
        <v>25</v>
      </c>
      <c r="F12" s="3" t="str">
        <f>HYPERLINK("https://contracts.tendsign.com/Contract/Details/1887133?eId=CkWlGZr3U8AH0h%2fldKCULAA%3d","Länk")</f>
        <v>Länk</v>
      </c>
    </row>
    <row r="13" spans="1:6" x14ac:dyDescent="0.2">
      <c r="A13" s="1" t="s">
        <v>29</v>
      </c>
      <c r="B13" s="1" t="s">
        <v>23</v>
      </c>
      <c r="C13" s="1" t="s">
        <v>30</v>
      </c>
      <c r="D13" s="1">
        <v>5560790957</v>
      </c>
      <c r="E13" s="1" t="s">
        <v>25</v>
      </c>
      <c r="F13" s="3" t="str">
        <f>HYPERLINK("https://contracts.tendsign.com/Contract/Details/1887132?eId=CkWlGZr3U8AH0h%2fldKCULAA%3d","Länk")</f>
        <v>Länk</v>
      </c>
    </row>
    <row r="14" spans="1:6" x14ac:dyDescent="0.2">
      <c r="A14" s="1" t="s">
        <v>31</v>
      </c>
      <c r="B14" s="1" t="s">
        <v>32</v>
      </c>
      <c r="C14" s="1" t="s">
        <v>26</v>
      </c>
      <c r="D14" s="1">
        <v>5561120584</v>
      </c>
      <c r="E14" s="1" t="s">
        <v>33</v>
      </c>
      <c r="F14" s="3" t="str">
        <f>HYPERLINK("https://contracts.tendsign.com/Contract/Details/2584682?eId=CkWlGZr3U8AH0h%2fldKCULAA%3d","Länk")</f>
        <v>Länk</v>
      </c>
    </row>
    <row r="15" spans="1:6" x14ac:dyDescent="0.2">
      <c r="A15" s="1" t="s">
        <v>34</v>
      </c>
      <c r="B15" s="1" t="s">
        <v>35</v>
      </c>
      <c r="C15" s="1" t="s">
        <v>30</v>
      </c>
      <c r="D15" s="1">
        <v>5560790957</v>
      </c>
      <c r="E15" s="1" t="s">
        <v>36</v>
      </c>
      <c r="F15" s="3" t="str">
        <f>HYPERLINK("https://contracts.tendsign.com/Contract/Details/2544761?eId=CkWlGZr3U8AH0h%2fldKCULAA%3d","Länk")</f>
        <v>Länk</v>
      </c>
    </row>
    <row r="16" spans="1:6" x14ac:dyDescent="0.2">
      <c r="A16" s="1" t="s">
        <v>34</v>
      </c>
      <c r="B16" s="1" t="s">
        <v>35</v>
      </c>
      <c r="C16" s="1" t="s">
        <v>37</v>
      </c>
      <c r="D16" s="1">
        <v>5560968348</v>
      </c>
      <c r="E16" s="1" t="s">
        <v>36</v>
      </c>
      <c r="F16" s="3" t="str">
        <f>HYPERLINK("https://contracts.tendsign.com/Contract/Details/2544762?eId=CkWlGZr3U8AH0h%2fldKCULAA%3d","Länk")</f>
        <v>Länk</v>
      </c>
    </row>
    <row r="17" spans="1:6" x14ac:dyDescent="0.2">
      <c r="A17" s="1" t="s">
        <v>38</v>
      </c>
      <c r="B17" s="1" t="s">
        <v>39</v>
      </c>
      <c r="C17" s="1" t="s">
        <v>40</v>
      </c>
      <c r="D17" s="1">
        <v>5567701718</v>
      </c>
      <c r="E17" s="1" t="s">
        <v>41</v>
      </c>
      <c r="F17" s="3" t="str">
        <f>HYPERLINK("https://contracts.tendsign.com/Contract/Details/2150339?eId=CkWlGZr3U8AH0h%2fldKCULAA%3d","Länk")</f>
        <v>Länk</v>
      </c>
    </row>
    <row r="18" spans="1:6" x14ac:dyDescent="0.2">
      <c r="A18" s="1" t="s">
        <v>38</v>
      </c>
      <c r="B18" s="1" t="s">
        <v>39</v>
      </c>
      <c r="C18" s="1" t="s">
        <v>42</v>
      </c>
      <c r="D18" s="1">
        <v>5566274493</v>
      </c>
      <c r="E18" s="1" t="s">
        <v>41</v>
      </c>
      <c r="F18" s="3" t="str">
        <f>HYPERLINK("https://contracts.tendsign.com/Contract/Details/2150340?eId=CkWlGZr3U8AH0h%2fldKCULAA%3d","Länk")</f>
        <v>Länk</v>
      </c>
    </row>
    <row r="19" spans="1:6" x14ac:dyDescent="0.2">
      <c r="A19" s="1" t="s">
        <v>38</v>
      </c>
      <c r="B19" s="1" t="s">
        <v>39</v>
      </c>
      <c r="C19" s="1" t="s">
        <v>43</v>
      </c>
      <c r="D19" s="1">
        <v>5560129206</v>
      </c>
      <c r="E19" s="1" t="s">
        <v>41</v>
      </c>
      <c r="F19" s="3" t="str">
        <f>HYPERLINK("https://contracts.tendsign.com/Contract/Details/2150335?eId=CkWlGZr3U8AH0h%2fldKCULAA%3d","Länk")</f>
        <v>Länk</v>
      </c>
    </row>
    <row r="20" spans="1:6" x14ac:dyDescent="0.2">
      <c r="A20" s="1" t="s">
        <v>38</v>
      </c>
      <c r="B20" s="1" t="s">
        <v>39</v>
      </c>
      <c r="C20" s="1" t="s">
        <v>44</v>
      </c>
      <c r="D20" s="1">
        <v>5560125220</v>
      </c>
      <c r="E20" s="1" t="s">
        <v>41</v>
      </c>
      <c r="F20" s="3" t="str">
        <f>HYPERLINK("https://contracts.tendsign.com/Contract/Details/2150336?eId=CkWlGZr3U8AH0h%2fldKCULAA%3d","Länk")</f>
        <v>Länk</v>
      </c>
    </row>
    <row r="21" spans="1:6" x14ac:dyDescent="0.2">
      <c r="A21" s="1" t="s">
        <v>38</v>
      </c>
      <c r="B21" s="1" t="s">
        <v>39</v>
      </c>
      <c r="C21" s="1" t="s">
        <v>45</v>
      </c>
      <c r="D21" s="1">
        <v>5560575168</v>
      </c>
      <c r="E21" s="1" t="s">
        <v>41</v>
      </c>
      <c r="F21" s="3" t="str">
        <f>HYPERLINK("https://contracts.tendsign.com/Contract/Details/2150337?eId=CkWlGZr3U8AH0h%2fldKCULAA%3d","Länk")</f>
        <v>Länk</v>
      </c>
    </row>
    <row r="22" spans="1:6" x14ac:dyDescent="0.2">
      <c r="A22" s="1" t="s">
        <v>38</v>
      </c>
      <c r="B22" s="1" t="s">
        <v>39</v>
      </c>
      <c r="C22" s="1" t="s">
        <v>46</v>
      </c>
      <c r="D22" s="1">
        <v>5561938134</v>
      </c>
      <c r="E22" s="1" t="s">
        <v>41</v>
      </c>
      <c r="F22" s="3" t="str">
        <f>HYPERLINK("https://contracts.tendsign.com/Contract/Details/2150338?eId=CkWlGZr3U8AH0h%2fldKCULAA%3d","Länk")</f>
        <v>Länk</v>
      </c>
    </row>
    <row r="23" spans="1:6" x14ac:dyDescent="0.2">
      <c r="A23" s="1" t="s">
        <v>47</v>
      </c>
      <c r="B23" s="1" t="s">
        <v>48</v>
      </c>
      <c r="C23" s="1" t="s">
        <v>44</v>
      </c>
      <c r="D23" s="1">
        <v>5560125220</v>
      </c>
      <c r="E23" s="1" t="s">
        <v>49</v>
      </c>
      <c r="F23" s="3" t="str">
        <f>HYPERLINK("https://contracts.tendsign.com/Contract/Details/2671300?eId=CkWlGZr3U8AH0h%2fldKCULAA%3d","Länk")</f>
        <v>Länk</v>
      </c>
    </row>
    <row r="24" spans="1:6" x14ac:dyDescent="0.2">
      <c r="A24" s="1" t="s">
        <v>47</v>
      </c>
      <c r="B24" s="1" t="s">
        <v>48</v>
      </c>
      <c r="C24" s="1" t="s">
        <v>50</v>
      </c>
      <c r="D24" s="1">
        <v>5566057732</v>
      </c>
      <c r="E24" s="1" t="s">
        <v>49</v>
      </c>
      <c r="F24" s="3" t="str">
        <f>HYPERLINK("https://contracts.tendsign.com/Contract/Details/2671298?eId=CkWlGZr3U8AH0h%2fldKCULAA%3d","Länk")</f>
        <v>Länk</v>
      </c>
    </row>
    <row r="25" spans="1:6" x14ac:dyDescent="0.2">
      <c r="A25" s="1" t="s">
        <v>47</v>
      </c>
      <c r="B25" s="1" t="s">
        <v>48</v>
      </c>
      <c r="C25" s="1" t="s">
        <v>51</v>
      </c>
      <c r="D25" s="1">
        <v>5564931656</v>
      </c>
      <c r="E25" s="1" t="s">
        <v>49</v>
      </c>
      <c r="F25" s="3" t="str">
        <f>HYPERLINK("https://contracts.tendsign.com/Contract/Details/2671299?eId=CkWlGZr3U8AH0h%2fldKCULAA%3d","Länk")</f>
        <v>Länk</v>
      </c>
    </row>
    <row r="26" spans="1:6" x14ac:dyDescent="0.2">
      <c r="A26" s="1" t="s">
        <v>47</v>
      </c>
      <c r="B26" s="1" t="s">
        <v>48</v>
      </c>
      <c r="C26" s="1" t="s">
        <v>52</v>
      </c>
      <c r="D26" s="1">
        <v>5560725995</v>
      </c>
      <c r="E26" s="1" t="s">
        <v>49</v>
      </c>
      <c r="F26" s="3" t="str">
        <f>HYPERLINK("https://contracts.tendsign.com/Contract/Details/2671301?eId=CkWlGZr3U8AH0h%2fldKCULAA%3d","Länk")</f>
        <v>Länk</v>
      </c>
    </row>
    <row r="27" spans="1:6" x14ac:dyDescent="0.2">
      <c r="A27" s="1" t="s">
        <v>47</v>
      </c>
      <c r="B27" s="1" t="s">
        <v>48</v>
      </c>
      <c r="C27" s="1" t="s">
        <v>53</v>
      </c>
      <c r="D27" s="1">
        <v>5561966390</v>
      </c>
      <c r="E27" s="1" t="s">
        <v>49</v>
      </c>
      <c r="F27" s="3" t="str">
        <f>HYPERLINK("https://contracts.tendsign.com/Contract/Details/2671302?eId=CkWlGZr3U8AH0h%2fldKCULAA%3d","Länk")</f>
        <v>Länk</v>
      </c>
    </row>
    <row r="28" spans="1:6" x14ac:dyDescent="0.2">
      <c r="A28" s="1" t="s">
        <v>54</v>
      </c>
      <c r="B28" s="1" t="s">
        <v>55</v>
      </c>
      <c r="C28" s="1" t="s">
        <v>56</v>
      </c>
      <c r="D28" s="1">
        <v>5560999202</v>
      </c>
      <c r="E28" s="1" t="s">
        <v>57</v>
      </c>
      <c r="F28" s="3" t="str">
        <f>HYPERLINK("https://contracts.tendsign.com/Contract/Details/2662585?eId=CkWlGZr3U8AH0h%2fldKCULAA%3d","Länk")</f>
        <v>Länk</v>
      </c>
    </row>
    <row r="29" spans="1:6" x14ac:dyDescent="0.2">
      <c r="A29" s="1" t="s">
        <v>54</v>
      </c>
      <c r="B29" s="1" t="s">
        <v>55</v>
      </c>
      <c r="C29" s="1" t="s">
        <v>51</v>
      </c>
      <c r="D29" s="1">
        <v>5564931656</v>
      </c>
      <c r="E29" s="1" t="s">
        <v>57</v>
      </c>
      <c r="F29" s="3" t="str">
        <f>HYPERLINK("https://contracts.tendsign.com/Contract/Details/2662583?eId=CkWlGZr3U8AH0h%2fldKCULAA%3d","Länk")</f>
        <v>Länk</v>
      </c>
    </row>
    <row r="30" spans="1:6" x14ac:dyDescent="0.2">
      <c r="A30" s="1" t="s">
        <v>54</v>
      </c>
      <c r="B30" s="1" t="s">
        <v>55</v>
      </c>
      <c r="C30" s="1" t="s">
        <v>50</v>
      </c>
      <c r="D30" s="1">
        <v>5566057732</v>
      </c>
      <c r="E30" s="1" t="s">
        <v>57</v>
      </c>
      <c r="F30" s="3" t="str">
        <f>HYPERLINK("https://contracts.tendsign.com/Contract/Details/2662582?eId=CkWlGZr3U8AH0h%2fldKCULAA%3d","Länk")</f>
        <v>Länk</v>
      </c>
    </row>
    <row r="31" spans="1:6" x14ac:dyDescent="0.2">
      <c r="A31" s="1" t="s">
        <v>54</v>
      </c>
      <c r="B31" s="1" t="s">
        <v>55</v>
      </c>
      <c r="C31" s="1" t="s">
        <v>58</v>
      </c>
      <c r="D31" s="1">
        <v>5560663675</v>
      </c>
      <c r="E31" s="1" t="s">
        <v>57</v>
      </c>
      <c r="F31" s="3" t="str">
        <f>HYPERLINK("https://contracts.tendsign.com/Contract/Details/2662584?eId=CkWlGZr3U8AH0h%2fldKCULAA%3d","Länk")</f>
        <v>Länk</v>
      </c>
    </row>
    <row r="32" spans="1:6" x14ac:dyDescent="0.2">
      <c r="A32" s="1" t="s">
        <v>54</v>
      </c>
      <c r="B32" s="1" t="s">
        <v>55</v>
      </c>
      <c r="C32" s="1" t="s">
        <v>53</v>
      </c>
      <c r="D32" s="1">
        <v>5561966390</v>
      </c>
      <c r="E32" s="1" t="s">
        <v>57</v>
      </c>
      <c r="F32" s="3" t="str">
        <f>HYPERLINK("https://contracts.tendsign.com/Contract/Details/2662586?eId=CkWlGZr3U8AH0h%2fldKCULAA%3d","Länk")</f>
        <v>Länk</v>
      </c>
    </row>
    <row r="33" spans="1:6" x14ac:dyDescent="0.2">
      <c r="A33" s="1" t="s">
        <v>59</v>
      </c>
      <c r="B33" s="1" t="s">
        <v>60</v>
      </c>
      <c r="C33" s="1" t="s">
        <v>61</v>
      </c>
      <c r="D33" s="1">
        <v>5564780079</v>
      </c>
      <c r="E33" s="1" t="s">
        <v>62</v>
      </c>
      <c r="F33" s="3" t="str">
        <f>HYPERLINK("https://contracts.tendsign.com/Contract/Details/2098591?eId=CkWlGZr3U8AH0h%2fldKCULAA%3d","Länk")</f>
        <v>Länk</v>
      </c>
    </row>
    <row r="34" spans="1:6" x14ac:dyDescent="0.2">
      <c r="A34" s="1" t="s">
        <v>59</v>
      </c>
      <c r="B34" s="1" t="s">
        <v>60</v>
      </c>
      <c r="C34" s="1" t="s">
        <v>63</v>
      </c>
      <c r="D34" s="1">
        <v>5592175763</v>
      </c>
      <c r="E34" s="1" t="s">
        <v>62</v>
      </c>
      <c r="F34" s="3" t="str">
        <f>HYPERLINK("https://contracts.tendsign.com/Contract/Details/2098593?eId=CkWlGZr3U8AH0h%2fldKCULAA%3d","Länk")</f>
        <v>Länk</v>
      </c>
    </row>
    <row r="35" spans="1:6" x14ac:dyDescent="0.2">
      <c r="A35" s="1" t="s">
        <v>59</v>
      </c>
      <c r="B35" s="1" t="s">
        <v>60</v>
      </c>
      <c r="C35" s="1" t="s">
        <v>64</v>
      </c>
      <c r="D35" s="1">
        <v>5564154952</v>
      </c>
      <c r="E35" s="1" t="s">
        <v>62</v>
      </c>
      <c r="F35" s="3" t="str">
        <f>HYPERLINK("https://contracts.tendsign.com/Contract/Details/2098590?eId=CkWlGZr3U8AH0h%2fldKCULAA%3d","Länk")</f>
        <v>Länk</v>
      </c>
    </row>
    <row r="36" spans="1:6" x14ac:dyDescent="0.2">
      <c r="A36" s="1" t="s">
        <v>65</v>
      </c>
      <c r="B36" s="1" t="s">
        <v>66</v>
      </c>
      <c r="C36" s="1" t="s">
        <v>67</v>
      </c>
      <c r="D36" s="1">
        <v>5564489150</v>
      </c>
      <c r="E36" s="1" t="s">
        <v>68</v>
      </c>
      <c r="F36" s="3" t="str">
        <f>HYPERLINK("https://contracts.tendsign.com/Contract/Details/1991853?eId=CkWlGZr3U8AH0h%2fldKCULAA%3d","Länk")</f>
        <v>Länk</v>
      </c>
    </row>
    <row r="37" spans="1:6" x14ac:dyDescent="0.2">
      <c r="A37" s="1" t="s">
        <v>69</v>
      </c>
      <c r="B37" s="1" t="s">
        <v>70</v>
      </c>
      <c r="C37" s="1" t="s">
        <v>67</v>
      </c>
      <c r="D37" s="1">
        <v>5564489150</v>
      </c>
      <c r="E37" s="1" t="s">
        <v>71</v>
      </c>
      <c r="F37" s="3" t="str">
        <f>HYPERLINK("https://contracts.tendsign.com/Contract/Details/2297737?eId=CkWlGZr3U8AH0h%2fldKCULAA%3d","Länk")</f>
        <v>Länk</v>
      </c>
    </row>
    <row r="38" spans="1:6" x14ac:dyDescent="0.2">
      <c r="A38" s="1" t="s">
        <v>69</v>
      </c>
      <c r="B38" s="1" t="s">
        <v>70</v>
      </c>
      <c r="C38" s="1" t="s">
        <v>72</v>
      </c>
      <c r="D38" s="1">
        <v>5560162561</v>
      </c>
      <c r="E38" s="1" t="s">
        <v>71</v>
      </c>
      <c r="F38" s="3" t="str">
        <f>HYPERLINK("https://contracts.tendsign.com/Contract/Details/2297738?eId=CkWlGZr3U8AH0h%2fldKCULAA%3d","Länk")</f>
        <v>Länk</v>
      </c>
    </row>
    <row r="39" spans="1:6" x14ac:dyDescent="0.2">
      <c r="A39" s="1" t="s">
        <v>73</v>
      </c>
      <c r="B39" s="1" t="s">
        <v>74</v>
      </c>
      <c r="C39" s="1" t="s">
        <v>75</v>
      </c>
      <c r="D39" s="1">
        <v>5562009117</v>
      </c>
      <c r="E39" s="1" t="s">
        <v>76</v>
      </c>
      <c r="F39" s="3" t="str">
        <f>HYPERLINK("https://contracts.tendsign.com/Contract/Details/2526397?eId=CkWlGZr3U8AH0h%2fldKCULAA%3d","Länk")</f>
        <v>Länk</v>
      </c>
    </row>
    <row r="40" spans="1:6" x14ac:dyDescent="0.2">
      <c r="A40" s="1" t="s">
        <v>73</v>
      </c>
      <c r="B40" s="1" t="s">
        <v>74</v>
      </c>
      <c r="C40" s="1" t="s">
        <v>67</v>
      </c>
      <c r="D40" s="1">
        <v>5564489150</v>
      </c>
      <c r="E40" s="1" t="s">
        <v>76</v>
      </c>
      <c r="F40" s="3" t="str">
        <f>HYPERLINK("https://contracts.tendsign.com/Contract/Details/2526398?eId=CkWlGZr3U8AH0h%2fldKCULAA%3d","Länk")</f>
        <v>Länk</v>
      </c>
    </row>
    <row r="41" spans="1:6" x14ac:dyDescent="0.2">
      <c r="A41" s="1" t="s">
        <v>77</v>
      </c>
      <c r="B41" s="1" t="s">
        <v>78</v>
      </c>
      <c r="C41" s="1" t="s">
        <v>79</v>
      </c>
      <c r="D41" s="1">
        <v>5565490678</v>
      </c>
      <c r="E41" s="1" t="s">
        <v>80</v>
      </c>
      <c r="F41" s="3" t="str">
        <f>HYPERLINK("https://contracts.tendsign.com/Contract/Details/2799904?eId=CkWlGZr3U8AH0h%2fldKCULAA%3d","Länk")</f>
        <v>Länk</v>
      </c>
    </row>
    <row r="42" spans="1:6" x14ac:dyDescent="0.2">
      <c r="A42" s="1" t="s">
        <v>81</v>
      </c>
      <c r="B42" s="1" t="s">
        <v>82</v>
      </c>
      <c r="C42" s="1" t="s">
        <v>43</v>
      </c>
      <c r="D42" s="1">
        <v>5560129206</v>
      </c>
      <c r="E42" s="1" t="s">
        <v>83</v>
      </c>
      <c r="F42" s="3" t="str">
        <f>HYPERLINK("https://contracts.tendsign.com/Contract/Details/1623454?eId=CkWlGZr3U8AH0h%2fldKCULAA%3d","Länk")</f>
        <v>Länk</v>
      </c>
    </row>
    <row r="43" spans="1:6" x14ac:dyDescent="0.2">
      <c r="A43" s="1" t="s">
        <v>81</v>
      </c>
      <c r="B43" s="1" t="s">
        <v>82</v>
      </c>
      <c r="C43" s="1" t="s">
        <v>84</v>
      </c>
      <c r="D43" s="1">
        <v>5560620220</v>
      </c>
      <c r="E43" s="1" t="s">
        <v>83</v>
      </c>
      <c r="F43" s="3" t="str">
        <f>HYPERLINK("https://contracts.tendsign.com/Contract/Details/1623455?eId=CkWlGZr3U8AH0h%2fldKCULAA%3d","Länk")</f>
        <v>Länk</v>
      </c>
    </row>
    <row r="44" spans="1:6" x14ac:dyDescent="0.2">
      <c r="A44" s="1" t="s">
        <v>81</v>
      </c>
      <c r="B44" s="1" t="s">
        <v>82</v>
      </c>
      <c r="C44" s="1" t="s">
        <v>85</v>
      </c>
      <c r="D44" s="1">
        <v>5560148412</v>
      </c>
      <c r="E44" s="1" t="s">
        <v>83</v>
      </c>
      <c r="F44" s="3" t="str">
        <f>HYPERLINK("https://contracts.tendsign.com/Contract/Details/1623456?eId=CkWlGZr3U8AH0h%2fldKCULAA%3d","Länk")</f>
        <v>Länk</v>
      </c>
    </row>
    <row r="45" spans="1:6" x14ac:dyDescent="0.2">
      <c r="A45" s="1" t="s">
        <v>86</v>
      </c>
      <c r="B45" s="1" t="s">
        <v>82</v>
      </c>
      <c r="C45" s="1" t="s">
        <v>43</v>
      </c>
      <c r="D45" s="1">
        <v>5560129206</v>
      </c>
      <c r="E45" s="1" t="s">
        <v>87</v>
      </c>
      <c r="F45" s="3" t="str">
        <f>HYPERLINK("https://contracts.tendsign.com/Contract/Details/2116922?eId=CkWlGZr3U8AH0h%2fldKCULAA%3d","Länk")</f>
        <v>Länk</v>
      </c>
    </row>
    <row r="46" spans="1:6" x14ac:dyDescent="0.2">
      <c r="A46" s="1" t="s">
        <v>86</v>
      </c>
      <c r="B46" s="1" t="s">
        <v>82</v>
      </c>
      <c r="C46" s="1" t="s">
        <v>84</v>
      </c>
      <c r="D46" s="1">
        <v>5560620220</v>
      </c>
      <c r="E46" s="1" t="s">
        <v>87</v>
      </c>
      <c r="F46" s="3" t="str">
        <f>HYPERLINK("https://contracts.tendsign.com/Contract/Details/2116935?eId=CkWlGZr3U8AH0h%2fldKCULAA%3d","Länk")</f>
        <v>Länk</v>
      </c>
    </row>
    <row r="47" spans="1:6" x14ac:dyDescent="0.2">
      <c r="A47" s="1" t="s">
        <v>86</v>
      </c>
      <c r="B47" s="1" t="s">
        <v>82</v>
      </c>
      <c r="C47" s="1" t="s">
        <v>85</v>
      </c>
      <c r="D47" s="1">
        <v>5560148412</v>
      </c>
      <c r="E47" s="1" t="s">
        <v>87</v>
      </c>
      <c r="F47" s="3" t="str">
        <f>HYPERLINK("https://contracts.tendsign.com/Contract/Details/2158798?eId=CkWlGZr3U8AH0h%2fldKCULAA%3d","Länk")</f>
        <v>Länk</v>
      </c>
    </row>
    <row r="48" spans="1:6" x14ac:dyDescent="0.2">
      <c r="A48" s="1" t="s">
        <v>88</v>
      </c>
      <c r="B48" s="1" t="s">
        <v>89</v>
      </c>
      <c r="C48" s="1" t="s">
        <v>43</v>
      </c>
      <c r="D48" s="1">
        <v>5560129206</v>
      </c>
      <c r="E48" s="1" t="s">
        <v>90</v>
      </c>
      <c r="F48" s="3" t="str">
        <f>HYPERLINK("https://contracts.tendsign.com/Contract/Details/1820328?eId=CkWlGZr3U8AH0h%2fldKCULAA%3d","Länk")</f>
        <v>Länk</v>
      </c>
    </row>
    <row r="49" spans="1:6" x14ac:dyDescent="0.2">
      <c r="A49" s="1" t="s">
        <v>88</v>
      </c>
      <c r="B49" s="1" t="s">
        <v>89</v>
      </c>
      <c r="C49" s="1" t="s">
        <v>91</v>
      </c>
      <c r="D49" s="1">
        <v>5561276188</v>
      </c>
      <c r="E49" s="1" t="s">
        <v>90</v>
      </c>
      <c r="F49" s="3" t="str">
        <f>HYPERLINK("https://contracts.tendsign.com/Contract/Details/1820329?eId=CkWlGZr3U8AH0h%2fldKCULAA%3d","Länk")</f>
        <v>Länk</v>
      </c>
    </row>
    <row r="50" spans="1:6" x14ac:dyDescent="0.2">
      <c r="A50" s="1" t="s">
        <v>88</v>
      </c>
      <c r="B50" s="1" t="s">
        <v>89</v>
      </c>
      <c r="C50" s="1" t="s">
        <v>92</v>
      </c>
      <c r="D50" s="1">
        <v>5564340130</v>
      </c>
      <c r="E50" s="1" t="s">
        <v>90</v>
      </c>
      <c r="F50" s="3" t="str">
        <f>HYPERLINK("https://contracts.tendsign.com/Contract/Details/1820330?eId=CkWlGZr3U8AH0h%2fldKCULAA%3d","Länk")</f>
        <v>Länk</v>
      </c>
    </row>
    <row r="51" spans="1:6" x14ac:dyDescent="0.2">
      <c r="A51" s="1" t="s">
        <v>93</v>
      </c>
      <c r="B51" s="1" t="s">
        <v>89</v>
      </c>
      <c r="C51" s="1" t="s">
        <v>43</v>
      </c>
      <c r="D51" s="1">
        <v>5560129206</v>
      </c>
      <c r="E51" s="1" t="s">
        <v>94</v>
      </c>
      <c r="F51" s="3" t="str">
        <f>HYPERLINK("https://contracts.tendsign.com/Contract/Details/2400924?eId=CkWlGZr3U8AH0h%2fldKCULAA%3d","Länk")</f>
        <v>Länk</v>
      </c>
    </row>
    <row r="52" spans="1:6" x14ac:dyDescent="0.2">
      <c r="A52" s="1" t="s">
        <v>93</v>
      </c>
      <c r="B52" s="1" t="s">
        <v>89</v>
      </c>
      <c r="C52" s="1" t="s">
        <v>92</v>
      </c>
      <c r="D52" s="1">
        <v>5564340130</v>
      </c>
      <c r="E52" s="1" t="s">
        <v>94</v>
      </c>
      <c r="F52" s="3" t="str">
        <f>HYPERLINK("https://contracts.tendsign.com/Contract/Details/2400970?eId=CkWlGZr3U8AH0h%2fldKCULAA%3d","Länk")</f>
        <v>Länk</v>
      </c>
    </row>
    <row r="53" spans="1:6" x14ac:dyDescent="0.2">
      <c r="A53" s="1" t="s">
        <v>93</v>
      </c>
      <c r="B53" s="1" t="s">
        <v>89</v>
      </c>
      <c r="C53" s="1" t="s">
        <v>91</v>
      </c>
      <c r="D53" s="1">
        <v>5561276188</v>
      </c>
      <c r="E53" s="1" t="s">
        <v>94</v>
      </c>
      <c r="F53" s="3" t="str">
        <f>HYPERLINK("https://contracts.tendsign.com/Contract/Details/2400946?eId=CkWlGZr3U8AH0h%2fldKCULAA%3d","Länk")</f>
        <v>Länk</v>
      </c>
    </row>
    <row r="54" spans="1:6" x14ac:dyDescent="0.2">
      <c r="A54" s="1" t="s">
        <v>95</v>
      </c>
      <c r="B54" s="1" t="s">
        <v>96</v>
      </c>
      <c r="C54" s="1" t="s">
        <v>44</v>
      </c>
      <c r="D54" s="1">
        <v>5560125220</v>
      </c>
      <c r="E54" s="1" t="s">
        <v>97</v>
      </c>
      <c r="F54" s="3" t="str">
        <f>HYPERLINK("https://contracts.tendsign.com/Contract/Details/2452952?eId=CkWlGZr3U8AH0h%2fldKCULAA%3d","Länk")</f>
        <v>Länk</v>
      </c>
    </row>
    <row r="55" spans="1:6" x14ac:dyDescent="0.2">
      <c r="A55" s="1" t="s">
        <v>95</v>
      </c>
      <c r="B55" s="1" t="s">
        <v>96</v>
      </c>
      <c r="C55" s="1" t="s">
        <v>98</v>
      </c>
      <c r="D55" s="1">
        <v>5564968138</v>
      </c>
      <c r="E55" s="1" t="s">
        <v>97</v>
      </c>
      <c r="F55" s="3" t="str">
        <f>HYPERLINK("https://contracts.tendsign.com/Contract/Details/2452951?eId=CkWlGZr3U8AH0h%2fldKCULAA%3d","Länk")</f>
        <v>Länk</v>
      </c>
    </row>
    <row r="56" spans="1:6" x14ac:dyDescent="0.2">
      <c r="A56" s="1" t="s">
        <v>99</v>
      </c>
      <c r="B56" s="1" t="s">
        <v>100</v>
      </c>
      <c r="C56" s="1" t="s">
        <v>101</v>
      </c>
      <c r="D56" s="1">
        <v>5566932827</v>
      </c>
      <c r="E56" s="1" t="s">
        <v>102</v>
      </c>
      <c r="F56" s="3" t="str">
        <f>HYPERLINK("https://contracts.tendsign.com/Contract/Details/2452943?eId=CkWlGZr3U8AH0h%2fldKCULAA%3d","Länk")</f>
        <v>Länk</v>
      </c>
    </row>
    <row r="57" spans="1:6" x14ac:dyDescent="0.2">
      <c r="A57" s="1" t="s">
        <v>99</v>
      </c>
      <c r="B57" s="1" t="s">
        <v>100</v>
      </c>
      <c r="C57" s="1" t="s">
        <v>103</v>
      </c>
      <c r="D57" s="1">
        <v>5568969587</v>
      </c>
      <c r="E57" s="1" t="s">
        <v>102</v>
      </c>
      <c r="F57" s="3" t="str">
        <f>HYPERLINK("https://contracts.tendsign.com/Contract/Details/2452944?eId=CkWlGZr3U8AH0h%2fldKCULAA%3d","Länk")</f>
        <v>Länk</v>
      </c>
    </row>
    <row r="58" spans="1:6" x14ac:dyDescent="0.2">
      <c r="A58" s="1" t="s">
        <v>99</v>
      </c>
      <c r="B58" s="1" t="s">
        <v>100</v>
      </c>
      <c r="C58" s="1" t="s">
        <v>104</v>
      </c>
      <c r="D58" s="1">
        <v>5590729959</v>
      </c>
      <c r="E58" s="1" t="s">
        <v>102</v>
      </c>
      <c r="F58" s="3" t="str">
        <f>HYPERLINK("https://contracts.tendsign.com/Contract/Details/2452945?eId=CkWlGZr3U8AH0h%2fldKCULAA%3d","Länk")</f>
        <v>Länk</v>
      </c>
    </row>
    <row r="59" spans="1:6" x14ac:dyDescent="0.2">
      <c r="A59" s="1" t="s">
        <v>105</v>
      </c>
      <c r="B59" s="1" t="s">
        <v>106</v>
      </c>
      <c r="C59" s="1" t="s">
        <v>107</v>
      </c>
      <c r="D59" s="1">
        <v>5561883637</v>
      </c>
      <c r="E59" s="1" t="s">
        <v>108</v>
      </c>
      <c r="F59" s="3" t="str">
        <f>HYPERLINK("https://contracts.tendsign.com/Contract/Details/2817405?eId=CkWlGZr3U8AH0h%2fldKCULAA%3d","Länk")</f>
        <v>Länk</v>
      </c>
    </row>
    <row r="60" spans="1:6" x14ac:dyDescent="0.2">
      <c r="A60" s="1" t="s">
        <v>105</v>
      </c>
      <c r="B60" s="1" t="s">
        <v>106</v>
      </c>
      <c r="C60" s="1" t="s">
        <v>109</v>
      </c>
      <c r="D60" s="1">
        <v>5566717418</v>
      </c>
      <c r="E60" s="1" t="s">
        <v>108</v>
      </c>
      <c r="F60" s="3" t="str">
        <f>HYPERLINK("https://contracts.tendsign.com/Contract/Details/2817406?eId=CkWlGZr3U8AH0h%2fldKCULAA%3d","Länk")</f>
        <v>Länk</v>
      </c>
    </row>
    <row r="61" spans="1:6" x14ac:dyDescent="0.2">
      <c r="A61" s="1" t="s">
        <v>105</v>
      </c>
      <c r="B61" s="1" t="s">
        <v>106</v>
      </c>
      <c r="C61" s="1" t="s">
        <v>46</v>
      </c>
      <c r="D61" s="1">
        <v>5561938134</v>
      </c>
      <c r="E61" s="1" t="s">
        <v>108</v>
      </c>
      <c r="F61" s="3" t="str">
        <f>HYPERLINK("https://contracts.tendsign.com/Contract/Details/2817407?eId=CkWlGZr3U8AH0h%2fldKCULAA%3d","Länk")</f>
        <v>Länk</v>
      </c>
    </row>
    <row r="62" spans="1:6" x14ac:dyDescent="0.2">
      <c r="A62" s="1" t="s">
        <v>105</v>
      </c>
      <c r="B62" s="1" t="s">
        <v>106</v>
      </c>
      <c r="C62" s="1" t="s">
        <v>44</v>
      </c>
      <c r="D62" s="1">
        <v>5560125220</v>
      </c>
      <c r="E62" s="1" t="s">
        <v>108</v>
      </c>
      <c r="F62" s="3" t="str">
        <f>HYPERLINK("https://contracts.tendsign.com/Contract/Details/2817408?eId=CkWlGZr3U8AH0h%2fldKCULAA%3d","Länk")</f>
        <v>Länk</v>
      </c>
    </row>
    <row r="63" spans="1:6" x14ac:dyDescent="0.2">
      <c r="A63" s="1" t="s">
        <v>105</v>
      </c>
      <c r="B63" s="1" t="s">
        <v>106</v>
      </c>
      <c r="C63" s="1" t="s">
        <v>40</v>
      </c>
      <c r="D63" s="1">
        <v>5567701718</v>
      </c>
      <c r="E63" s="1" t="s">
        <v>108</v>
      </c>
      <c r="F63" s="3" t="str">
        <f>HYPERLINK("https://contracts.tendsign.com/Contract/Details/2817409?eId=CkWlGZr3U8AH0h%2fldKCULAA%3d","Länk")</f>
        <v>Länk</v>
      </c>
    </row>
    <row r="64" spans="1:6" x14ac:dyDescent="0.2">
      <c r="A64" s="1" t="s">
        <v>110</v>
      </c>
      <c r="B64" s="1" t="s">
        <v>111</v>
      </c>
      <c r="C64" s="1" t="s">
        <v>104</v>
      </c>
      <c r="D64" s="1">
        <v>5590729959</v>
      </c>
      <c r="E64" s="1" t="s">
        <v>112</v>
      </c>
      <c r="F64" s="3" t="str">
        <f>HYPERLINK("https://contracts.tendsign.com/Contract/Details/2166702?eId=CkWlGZr3U8AH0h%2fldKCULAA%3d","Länk")</f>
        <v>Länk</v>
      </c>
    </row>
    <row r="65" spans="1:6" x14ac:dyDescent="0.2">
      <c r="A65" s="1" t="s">
        <v>110</v>
      </c>
      <c r="B65" s="1" t="s">
        <v>111</v>
      </c>
      <c r="C65" s="1" t="s">
        <v>103</v>
      </c>
      <c r="D65" s="1">
        <v>5568969587</v>
      </c>
      <c r="E65" s="1" t="s">
        <v>112</v>
      </c>
      <c r="F65" s="3" t="str">
        <f>HYPERLINK("https://contracts.tendsign.com/Contract/Details/2166648?eId=CkWlGZr3U8AH0h%2fldKCULAA%3d","Länk")</f>
        <v>Länk</v>
      </c>
    </row>
    <row r="66" spans="1:6" x14ac:dyDescent="0.2">
      <c r="A66" s="1" t="s">
        <v>110</v>
      </c>
      <c r="B66" s="1" t="s">
        <v>111</v>
      </c>
      <c r="C66" s="1" t="s">
        <v>113</v>
      </c>
      <c r="D66" s="1">
        <v>5565195723</v>
      </c>
      <c r="E66" s="1" t="s">
        <v>112</v>
      </c>
      <c r="F66" s="3" t="str">
        <f>HYPERLINK("https://contracts.tendsign.com/Contract/Details/1722215?eId=CkWlGZr3U8AH0h%2fldKCULAA%3d","Länk")</f>
        <v>Länk</v>
      </c>
    </row>
    <row r="67" spans="1:6" x14ac:dyDescent="0.2">
      <c r="A67" s="1" t="s">
        <v>114</v>
      </c>
      <c r="B67" s="1" t="s">
        <v>115</v>
      </c>
      <c r="C67" s="1" t="s">
        <v>116</v>
      </c>
      <c r="D67" s="1">
        <v>5562315191</v>
      </c>
      <c r="E67" s="1" t="s">
        <v>117</v>
      </c>
      <c r="F67" s="3" t="str">
        <f>HYPERLINK("https://contracts.tendsign.com/Contract/Details/2416197?eId=CkWlGZr3U8AH0h%2fldKCULAA%3d","Länk")</f>
        <v>Länk</v>
      </c>
    </row>
    <row r="68" spans="1:6" x14ac:dyDescent="0.2">
      <c r="A68" s="1" t="s">
        <v>118</v>
      </c>
      <c r="B68" s="1" t="s">
        <v>119</v>
      </c>
      <c r="C68" s="1" t="s">
        <v>120</v>
      </c>
      <c r="D68" s="1">
        <v>5560530809</v>
      </c>
      <c r="E68" s="1" t="s">
        <v>117</v>
      </c>
      <c r="F68" s="3" t="str">
        <f>HYPERLINK("https://contracts.tendsign.com/Contract/Details/2313186?eId=CkWlGZr3U8AH0h%2fldKCULAA%3d","Länk")</f>
        <v>Länk</v>
      </c>
    </row>
    <row r="69" spans="1:6" x14ac:dyDescent="0.2">
      <c r="A69" s="1" t="s">
        <v>121</v>
      </c>
      <c r="B69" s="1" t="s">
        <v>122</v>
      </c>
      <c r="C69" s="1" t="s">
        <v>123</v>
      </c>
      <c r="D69" s="1">
        <v>5564022605</v>
      </c>
      <c r="E69" s="1" t="s">
        <v>124</v>
      </c>
      <c r="F69" s="3" t="str">
        <f>HYPERLINK("https://contracts.tendsign.com/Contract/Details/2682098?eId=CkWlGZr3U8AH0h%2fldKCULAA%3d","Länk")</f>
        <v>Länk</v>
      </c>
    </row>
    <row r="70" spans="1:6" x14ac:dyDescent="0.2">
      <c r="A70" s="1" t="s">
        <v>121</v>
      </c>
      <c r="B70" s="1" t="s">
        <v>122</v>
      </c>
      <c r="C70" s="1" t="s">
        <v>125</v>
      </c>
      <c r="D70" s="1">
        <v>5564265295</v>
      </c>
      <c r="E70" s="1" t="s">
        <v>124</v>
      </c>
      <c r="F70" s="3" t="str">
        <f>HYPERLINK("https://contracts.tendsign.com/Contract/Details/2682099?eId=CkWlGZr3U8AH0h%2fldKCULAA%3d","Länk")</f>
        <v>Länk</v>
      </c>
    </row>
    <row r="71" spans="1:6" x14ac:dyDescent="0.2">
      <c r="A71" s="1" t="s">
        <v>121</v>
      </c>
      <c r="B71" s="1" t="s">
        <v>122</v>
      </c>
      <c r="C71" s="1" t="s">
        <v>126</v>
      </c>
      <c r="D71" s="1">
        <v>5560846346</v>
      </c>
      <c r="E71" s="1" t="s">
        <v>124</v>
      </c>
      <c r="F71" s="3" t="str">
        <f>HYPERLINK("https://contracts.tendsign.com/Contract/Details/2682100?eId=CkWlGZr3U8AH0h%2fldKCULAA%3d","Länk")</f>
        <v>Länk</v>
      </c>
    </row>
    <row r="72" spans="1:6" x14ac:dyDescent="0.2">
      <c r="A72" s="1" t="s">
        <v>127</v>
      </c>
      <c r="B72" s="1" t="s">
        <v>128</v>
      </c>
      <c r="C72" s="1" t="s">
        <v>129</v>
      </c>
      <c r="D72" s="1">
        <v>5565124095</v>
      </c>
      <c r="E72" s="1" t="s">
        <v>130</v>
      </c>
      <c r="F72" s="3" t="str">
        <f>HYPERLINK("https://contracts.tendsign.com/Contract/Details/2905733?eId=CkWlGZr3U8AH0h%2fldKCULAA%3d","Länk")</f>
        <v>Länk</v>
      </c>
    </row>
    <row r="73" spans="1:6" x14ac:dyDescent="0.2">
      <c r="A73" s="1" t="s">
        <v>131</v>
      </c>
      <c r="B73" s="1" t="s">
        <v>132</v>
      </c>
      <c r="C73" s="1" t="s">
        <v>133</v>
      </c>
      <c r="D73" s="1">
        <v>5562486687</v>
      </c>
      <c r="E73" s="1" t="s">
        <v>134</v>
      </c>
      <c r="F73" s="3" t="str">
        <f>HYPERLINK("https://contracts.tendsign.com/Contract/Details/2299716?eId=CkWlGZr3U8AH0h%2fldKCULAA%3d","Länk")</f>
        <v>Länk</v>
      </c>
    </row>
    <row r="74" spans="1:6" x14ac:dyDescent="0.2">
      <c r="A74" s="1" t="s">
        <v>131</v>
      </c>
      <c r="B74" s="1" t="s">
        <v>132</v>
      </c>
      <c r="C74" s="1" t="s">
        <v>135</v>
      </c>
      <c r="D74" s="1">
        <v>131940360</v>
      </c>
      <c r="E74" s="1" t="s">
        <v>134</v>
      </c>
      <c r="F74" s="3" t="str">
        <f>HYPERLINK("https://contracts.tendsign.com/Contract/Details/2299718?eId=CkWlGZr3U8AH0h%2fldKCULAA%3d","Länk")</f>
        <v>Länk</v>
      </c>
    </row>
    <row r="75" spans="1:6" x14ac:dyDescent="0.2">
      <c r="A75" s="1" t="s">
        <v>136</v>
      </c>
      <c r="B75" s="1" t="s">
        <v>132</v>
      </c>
      <c r="C75" s="1" t="s">
        <v>137</v>
      </c>
      <c r="D75" s="1">
        <v>5568055064</v>
      </c>
      <c r="E75" s="1" t="s">
        <v>134</v>
      </c>
      <c r="F75" s="3" t="str">
        <f>HYPERLINK("https://contracts.tendsign.com/Contract/Details/2155454?eId=CkWlGZr3U8AH0h%2fldKCULAA%3d","Länk")</f>
        <v>Länk</v>
      </c>
    </row>
    <row r="76" spans="1:6" x14ac:dyDescent="0.2">
      <c r="A76" s="1" t="s">
        <v>136</v>
      </c>
      <c r="B76" s="1" t="s">
        <v>132</v>
      </c>
      <c r="C76" s="1" t="s">
        <v>133</v>
      </c>
      <c r="D76" s="1">
        <v>5562486687</v>
      </c>
      <c r="E76" s="1" t="s">
        <v>134</v>
      </c>
      <c r="F76" s="3" t="str">
        <f>HYPERLINK("https://contracts.tendsign.com/Contract/Details/2155455?eId=CkWlGZr3U8AH0h%2fldKCULAA%3d","Länk")</f>
        <v>Länk</v>
      </c>
    </row>
    <row r="77" spans="1:6" x14ac:dyDescent="0.2">
      <c r="A77" s="1" t="s">
        <v>138</v>
      </c>
      <c r="B77" s="1" t="s">
        <v>132</v>
      </c>
      <c r="C77" s="1" t="s">
        <v>135</v>
      </c>
      <c r="D77" s="1">
        <v>131940360</v>
      </c>
      <c r="E77" s="1" t="s">
        <v>134</v>
      </c>
      <c r="F77" s="3" t="str">
        <f>HYPERLINK("https://contracts.tendsign.com/Contract/Details/2301180?eId=CkWlGZr3U8AH0h%2fldKCULAA%3d","Länk")</f>
        <v>Länk</v>
      </c>
    </row>
    <row r="78" spans="1:6" x14ac:dyDescent="0.2">
      <c r="A78" s="1" t="s">
        <v>138</v>
      </c>
      <c r="B78" s="1" t="s">
        <v>132</v>
      </c>
      <c r="C78" s="1" t="s">
        <v>133</v>
      </c>
      <c r="D78" s="1">
        <v>5562486687</v>
      </c>
      <c r="E78" s="1" t="s">
        <v>134</v>
      </c>
      <c r="F78" s="3" t="str">
        <f>HYPERLINK("https://contracts.tendsign.com/Contract/Details/2299720?eId=CkWlGZr3U8AH0h%2fldKCULAA%3d","Länk")</f>
        <v>Länk</v>
      </c>
    </row>
    <row r="79" spans="1:6" x14ac:dyDescent="0.2">
      <c r="A79" s="1" t="s">
        <v>138</v>
      </c>
      <c r="B79" s="1" t="s">
        <v>132</v>
      </c>
      <c r="C79" s="1" t="s">
        <v>139</v>
      </c>
      <c r="D79" s="1">
        <v>5565025755</v>
      </c>
      <c r="E79" s="1" t="s">
        <v>134</v>
      </c>
      <c r="F79" s="3" t="str">
        <f>HYPERLINK("https://contracts.tendsign.com/Contract/Details/2299721?eId=CkWlGZr3U8AH0h%2fldKCULAA%3d","Länk")</f>
        <v>Länk</v>
      </c>
    </row>
    <row r="80" spans="1:6" x14ac:dyDescent="0.2">
      <c r="A80" s="1" t="s">
        <v>140</v>
      </c>
      <c r="B80" s="1" t="s">
        <v>132</v>
      </c>
      <c r="C80" s="1" t="s">
        <v>135</v>
      </c>
      <c r="D80" s="1">
        <v>131940360</v>
      </c>
      <c r="E80" s="1" t="s">
        <v>134</v>
      </c>
      <c r="F80" s="3" t="str">
        <f>HYPERLINK("https://contracts.tendsign.com/Contract/Details/2301170?eId=CkWlGZr3U8AH0h%2fldKCULAA%3d","Länk")</f>
        <v>Länk</v>
      </c>
    </row>
    <row r="81" spans="1:6" x14ac:dyDescent="0.2">
      <c r="A81" s="1" t="s">
        <v>140</v>
      </c>
      <c r="B81" s="1" t="s">
        <v>132</v>
      </c>
      <c r="C81" s="1" t="s">
        <v>139</v>
      </c>
      <c r="D81" s="1">
        <v>5565025755</v>
      </c>
      <c r="E81" s="1" t="s">
        <v>134</v>
      </c>
      <c r="F81" s="3" t="str">
        <f>HYPERLINK("https://contracts.tendsign.com/Contract/Details/2299734?eId=CkWlGZr3U8AH0h%2fldKCULAA%3d","Länk")</f>
        <v>Länk</v>
      </c>
    </row>
    <row r="82" spans="1:6" x14ac:dyDescent="0.2">
      <c r="A82" s="1" t="s">
        <v>140</v>
      </c>
      <c r="B82" s="1" t="s">
        <v>132</v>
      </c>
      <c r="C82" s="1" t="s">
        <v>133</v>
      </c>
      <c r="D82" s="1">
        <v>5562486687</v>
      </c>
      <c r="E82" s="1" t="s">
        <v>134</v>
      </c>
      <c r="F82" s="3" t="str">
        <f>HYPERLINK("https://contracts.tendsign.com/Contract/Details/2299733?eId=CkWlGZr3U8AH0h%2fldKCULAA%3d","Länk")</f>
        <v>Länk</v>
      </c>
    </row>
    <row r="83" spans="1:6" x14ac:dyDescent="0.2">
      <c r="A83" s="1" t="s">
        <v>141</v>
      </c>
      <c r="B83" s="1" t="s">
        <v>132</v>
      </c>
      <c r="C83" s="1" t="s">
        <v>133</v>
      </c>
      <c r="D83" s="1">
        <v>5562486687</v>
      </c>
      <c r="E83" s="1" t="s">
        <v>134</v>
      </c>
      <c r="F83" s="3" t="str">
        <f>HYPERLINK("https://contracts.tendsign.com/Contract/Details/2299738?eId=CkWlGZr3U8AH0h%2fldKCULAA%3d","Länk")</f>
        <v>Länk</v>
      </c>
    </row>
    <row r="84" spans="1:6" x14ac:dyDescent="0.2">
      <c r="A84" s="1" t="s">
        <v>141</v>
      </c>
      <c r="B84" s="1" t="s">
        <v>132</v>
      </c>
      <c r="C84" s="1" t="s">
        <v>139</v>
      </c>
      <c r="D84" s="1">
        <v>5565025755</v>
      </c>
      <c r="E84" s="1" t="s">
        <v>134</v>
      </c>
      <c r="F84" s="3" t="str">
        <f>HYPERLINK("https://contracts.tendsign.com/Contract/Details/2299739?eId=CkWlGZr3U8AH0h%2fldKCULAA%3d","Länk")</f>
        <v>Länk</v>
      </c>
    </row>
    <row r="85" spans="1:6" x14ac:dyDescent="0.2">
      <c r="A85" s="1" t="s">
        <v>142</v>
      </c>
      <c r="B85" s="1" t="s">
        <v>132</v>
      </c>
      <c r="C85" s="1" t="s">
        <v>143</v>
      </c>
      <c r="D85" s="1">
        <v>5591514491</v>
      </c>
      <c r="E85" s="1" t="s">
        <v>134</v>
      </c>
      <c r="F85" s="3" t="str">
        <f>HYPERLINK("https://contracts.tendsign.com/Contract/Details/2172148?eId=CkWlGZr3U8AH0h%2fldKCULAA%3d","Länk")</f>
        <v>Länk</v>
      </c>
    </row>
    <row r="86" spans="1:6" x14ac:dyDescent="0.2">
      <c r="A86" s="1" t="s">
        <v>144</v>
      </c>
      <c r="B86" s="1" t="s">
        <v>145</v>
      </c>
      <c r="C86" s="1" t="s">
        <v>146</v>
      </c>
      <c r="D86" s="1">
        <v>5567541957</v>
      </c>
      <c r="E86" s="1" t="s">
        <v>147</v>
      </c>
      <c r="F86" s="3" t="str">
        <f>HYPERLINK("https://contracts.tendsign.com/Contract/Details/2006659?eId=CkWlGZr3U8AH0h%2fldKCULAA%3d","Länk")</f>
        <v>Länk</v>
      </c>
    </row>
    <row r="87" spans="1:6" x14ac:dyDescent="0.2">
      <c r="A87" s="1" t="s">
        <v>148</v>
      </c>
      <c r="B87" s="1" t="s">
        <v>149</v>
      </c>
      <c r="C87" s="1" t="s">
        <v>150</v>
      </c>
      <c r="D87" s="1">
        <v>5564544749</v>
      </c>
      <c r="E87" s="1" t="s">
        <v>151</v>
      </c>
      <c r="F87" s="3" t="str">
        <f>HYPERLINK("https://contracts.tendsign.com/Contract/Details/1801753?eId=CkWlGZr3U8AH0h%2fldKCULAA%3d","Länk")</f>
        <v>Länk</v>
      </c>
    </row>
    <row r="88" spans="1:6" x14ac:dyDescent="0.2">
      <c r="A88" s="1" t="s">
        <v>148</v>
      </c>
      <c r="B88" s="1" t="s">
        <v>149</v>
      </c>
      <c r="C88" s="1" t="s">
        <v>152</v>
      </c>
      <c r="D88" s="1">
        <v>5561895920</v>
      </c>
      <c r="E88" s="1" t="s">
        <v>151</v>
      </c>
      <c r="F88" s="3" t="str">
        <f>HYPERLINK("https://contracts.tendsign.com/Contract/Details/1801755?eId=CkWlGZr3U8AH0h%2fldKCULAA%3d","Länk")</f>
        <v>Länk</v>
      </c>
    </row>
    <row r="89" spans="1:6" x14ac:dyDescent="0.2">
      <c r="A89" s="1" t="s">
        <v>148</v>
      </c>
      <c r="B89" s="1" t="s">
        <v>149</v>
      </c>
      <c r="C89" s="1" t="s">
        <v>153</v>
      </c>
      <c r="D89" s="1">
        <v>5565725909</v>
      </c>
      <c r="E89" s="1" t="s">
        <v>151</v>
      </c>
      <c r="F89" s="3" t="str">
        <f>HYPERLINK("https://contracts.tendsign.com/Contract/Details/1801754?eId=CkWlGZr3U8AH0h%2fldKCULAA%3d","Länk")</f>
        <v>Länk</v>
      </c>
    </row>
    <row r="90" spans="1:6" x14ac:dyDescent="0.2">
      <c r="A90" s="1" t="s">
        <v>154</v>
      </c>
      <c r="B90" s="1" t="s">
        <v>155</v>
      </c>
      <c r="C90" s="1" t="s">
        <v>156</v>
      </c>
      <c r="D90" s="1">
        <v>5560706128</v>
      </c>
      <c r="E90" s="1" t="s">
        <v>157</v>
      </c>
      <c r="F90" s="3" t="str">
        <f>HYPERLINK("https://contracts.tendsign.com/Contract/Details/2229610?eId=CkWlGZr3U8AH0h%2fldKCULAA%3d","Länk")</f>
        <v>Länk</v>
      </c>
    </row>
    <row r="91" spans="1:6" x14ac:dyDescent="0.2">
      <c r="A91" s="1" t="s">
        <v>154</v>
      </c>
      <c r="B91" s="1" t="s">
        <v>155</v>
      </c>
      <c r="C91" s="1" t="s">
        <v>158</v>
      </c>
      <c r="D91" s="1">
        <v>5594508375</v>
      </c>
      <c r="E91" s="1" t="s">
        <v>157</v>
      </c>
      <c r="F91" s="3" t="str">
        <f>HYPERLINK("https://contracts.tendsign.com/Contract/Details/2229611?eId=CkWlGZr3U8AH0h%2fldKCULAA%3d","Länk")</f>
        <v>Länk</v>
      </c>
    </row>
    <row r="92" spans="1:6" x14ac:dyDescent="0.2">
      <c r="A92" s="1" t="s">
        <v>154</v>
      </c>
      <c r="B92" s="1" t="s">
        <v>155</v>
      </c>
      <c r="C92" s="1" t="s">
        <v>159</v>
      </c>
      <c r="D92" s="1">
        <v>5562472273</v>
      </c>
      <c r="E92" s="1" t="s">
        <v>157</v>
      </c>
      <c r="F92" s="3" t="str">
        <f>HYPERLINK("https://contracts.tendsign.com/Contract/Details/2229612?eId=CkWlGZr3U8AH0h%2fldKCULAA%3d","Länk")</f>
        <v>Länk</v>
      </c>
    </row>
    <row r="93" spans="1:6" x14ac:dyDescent="0.2">
      <c r="A93" s="1" t="s">
        <v>154</v>
      </c>
      <c r="B93" s="1" t="s">
        <v>155</v>
      </c>
      <c r="C93" s="1" t="s">
        <v>43</v>
      </c>
      <c r="D93" s="1">
        <v>5560129206</v>
      </c>
      <c r="E93" s="1" t="s">
        <v>157</v>
      </c>
      <c r="F93" s="3" t="str">
        <f>HYPERLINK("https://contracts.tendsign.com/Contract/Details/2229609?eId=CkWlGZr3U8AH0h%2fldKCULAA%3d","Länk")</f>
        <v>Länk</v>
      </c>
    </row>
    <row r="94" spans="1:6" x14ac:dyDescent="0.2">
      <c r="A94" s="1" t="s">
        <v>160</v>
      </c>
      <c r="B94" s="1" t="s">
        <v>161</v>
      </c>
      <c r="C94" s="1" t="s">
        <v>162</v>
      </c>
      <c r="D94" s="1">
        <v>5566377692</v>
      </c>
      <c r="E94" s="1" t="s">
        <v>163</v>
      </c>
      <c r="F94" s="3" t="str">
        <f>HYPERLINK("https://contracts.tendsign.com/Contract/Details/2455399?eId=CkWlGZr3U8AH0h%2fldKCULAA%3d","Länk")</f>
        <v>Länk</v>
      </c>
    </row>
    <row r="95" spans="1:6" x14ac:dyDescent="0.2">
      <c r="A95" s="1" t="s">
        <v>160</v>
      </c>
      <c r="B95" s="1" t="s">
        <v>161</v>
      </c>
      <c r="C95" s="1" t="s">
        <v>164</v>
      </c>
      <c r="D95" s="1">
        <v>5566659487</v>
      </c>
      <c r="E95" s="1" t="s">
        <v>163</v>
      </c>
      <c r="F95" s="3" t="str">
        <f>HYPERLINK("https://contracts.tendsign.com/Contract/Details/2455401?eId=CkWlGZr3U8AH0h%2fldKCULAA%3d","Länk")</f>
        <v>Länk</v>
      </c>
    </row>
    <row r="96" spans="1:6" x14ac:dyDescent="0.2">
      <c r="A96" s="1" t="s">
        <v>160</v>
      </c>
      <c r="B96" s="1" t="s">
        <v>161</v>
      </c>
      <c r="C96" s="1" t="s">
        <v>63</v>
      </c>
      <c r="D96" s="1">
        <v>5592175763</v>
      </c>
      <c r="E96" s="1" t="s">
        <v>163</v>
      </c>
      <c r="F96" s="3" t="str">
        <f>HYPERLINK("https://contracts.tendsign.com/Contract/Details/2455402?eId=CkWlGZr3U8AH0h%2fldKCULAA%3d","Länk")</f>
        <v>Länk</v>
      </c>
    </row>
    <row r="97" spans="1:6" x14ac:dyDescent="0.2">
      <c r="A97" s="1" t="s">
        <v>165</v>
      </c>
      <c r="B97" s="1" t="s">
        <v>166</v>
      </c>
      <c r="C97" s="1" t="s">
        <v>167</v>
      </c>
      <c r="D97" s="1">
        <v>5563215572</v>
      </c>
      <c r="E97" s="1" t="s">
        <v>168</v>
      </c>
      <c r="F97" s="3" t="str">
        <f>HYPERLINK("https://contracts.tendsign.com/Contract/Details/2687104?eId=CkWlGZr3U8AH0h%2fldKCULAA%3d","Länk")</f>
        <v>Länk</v>
      </c>
    </row>
    <row r="98" spans="1:6" x14ac:dyDescent="0.2">
      <c r="A98" s="1" t="s">
        <v>165</v>
      </c>
      <c r="B98" s="1" t="s">
        <v>166</v>
      </c>
      <c r="C98" s="1" t="s">
        <v>169</v>
      </c>
      <c r="D98" s="1">
        <v>5560579137</v>
      </c>
      <c r="E98" s="1" t="s">
        <v>168</v>
      </c>
      <c r="F98" s="3" t="str">
        <f>HYPERLINK("https://contracts.tendsign.com/Contract/Details/2687105?eId=CkWlGZr3U8AH0h%2fldKCULAA%3d","Länk")</f>
        <v>Länk</v>
      </c>
    </row>
    <row r="99" spans="1:6" x14ac:dyDescent="0.2">
      <c r="A99" s="1" t="s">
        <v>165</v>
      </c>
      <c r="B99" s="1" t="s">
        <v>166</v>
      </c>
      <c r="C99" s="1" t="s">
        <v>170</v>
      </c>
      <c r="D99" s="1">
        <v>5560881327</v>
      </c>
      <c r="E99" s="1" t="s">
        <v>168</v>
      </c>
      <c r="F99" s="3" t="str">
        <f>HYPERLINK("https://contracts.tendsign.com/Contract/Details/2687106?eId=CkWlGZr3U8AH0h%2fldKCULAA%3d","Länk")</f>
        <v>Länk</v>
      </c>
    </row>
    <row r="100" spans="1:6" x14ac:dyDescent="0.2">
      <c r="A100" s="1" t="s">
        <v>165</v>
      </c>
      <c r="B100" s="1" t="s">
        <v>166</v>
      </c>
      <c r="C100" s="1" t="s">
        <v>171</v>
      </c>
      <c r="D100" s="1">
        <v>5562242221</v>
      </c>
      <c r="E100" s="1" t="s">
        <v>168</v>
      </c>
      <c r="F100" s="3" t="str">
        <f>HYPERLINK("https://contracts.tendsign.com/Contract/Details/2687107?eId=CkWlGZr3U8AH0h%2fldKCULAA%3d","Länk")</f>
        <v>Länk</v>
      </c>
    </row>
    <row r="101" spans="1:6" x14ac:dyDescent="0.2">
      <c r="A101" s="1" t="s">
        <v>172</v>
      </c>
      <c r="B101" s="1" t="s">
        <v>161</v>
      </c>
      <c r="C101" s="1" t="s">
        <v>173</v>
      </c>
      <c r="D101" s="1">
        <v>5590650619</v>
      </c>
      <c r="E101" s="1" t="s">
        <v>163</v>
      </c>
      <c r="F101" s="3" t="str">
        <f>HYPERLINK("https://contracts.tendsign.com/Contract/Details/2455403?eId=CkWlGZr3U8AH0h%2fldKCULAA%3d","Länk")</f>
        <v>Länk</v>
      </c>
    </row>
    <row r="102" spans="1:6" x14ac:dyDescent="0.2">
      <c r="A102" s="1" t="s">
        <v>174</v>
      </c>
      <c r="B102" s="1" t="s">
        <v>161</v>
      </c>
      <c r="C102" s="1" t="s">
        <v>63</v>
      </c>
      <c r="D102" s="1">
        <v>5592175763</v>
      </c>
      <c r="E102" s="1" t="s">
        <v>163</v>
      </c>
      <c r="F102" s="3" t="str">
        <f>HYPERLINK("https://contracts.tendsign.com/Contract/Details/2566041?eId=CkWlGZr3U8AH0h%2fldKCULAA%3d","Länk")</f>
        <v>Länk</v>
      </c>
    </row>
    <row r="103" spans="1:6" x14ac:dyDescent="0.2">
      <c r="A103" s="1" t="s">
        <v>175</v>
      </c>
      <c r="B103" s="1" t="s">
        <v>161</v>
      </c>
      <c r="C103" s="1" t="s">
        <v>176</v>
      </c>
      <c r="D103" s="1">
        <v>5561802231</v>
      </c>
      <c r="E103" s="1" t="s">
        <v>163</v>
      </c>
      <c r="F103" s="3" t="str">
        <f>HYPERLINK("https://contracts.tendsign.com/Contract/Details/2455398?eId=CkWlGZr3U8AH0h%2fldKCULAA%3d","Länk")</f>
        <v>Länk</v>
      </c>
    </row>
    <row r="104" spans="1:6" x14ac:dyDescent="0.2">
      <c r="A104" s="1" t="s">
        <v>177</v>
      </c>
      <c r="B104" s="1" t="s">
        <v>161</v>
      </c>
      <c r="C104" s="1" t="s">
        <v>178</v>
      </c>
      <c r="D104" s="1">
        <v>5566451265</v>
      </c>
      <c r="E104" s="1" t="s">
        <v>163</v>
      </c>
      <c r="F104" s="3" t="str">
        <f>HYPERLINK("https://contracts.tendsign.com/Contract/Details/2460543?eId=CkWlGZr3U8AH0h%2fldKCULAA%3d","Länk")</f>
        <v>Länk</v>
      </c>
    </row>
    <row r="105" spans="1:6" x14ac:dyDescent="0.2">
      <c r="A105" s="1" t="s">
        <v>179</v>
      </c>
      <c r="B105" s="1" t="s">
        <v>161</v>
      </c>
      <c r="C105" s="1" t="s">
        <v>180</v>
      </c>
      <c r="D105" s="1">
        <v>27609627</v>
      </c>
      <c r="E105" s="1" t="s">
        <v>163</v>
      </c>
      <c r="F105" s="3" t="str">
        <f>HYPERLINK("https://contracts.tendsign.com/Contract/Details/2455396?eId=CkWlGZr3U8AH0h%2fldKCULAA%3d","Länk")</f>
        <v>Länk</v>
      </c>
    </row>
    <row r="106" spans="1:6" x14ac:dyDescent="0.2">
      <c r="A106" s="1" t="s">
        <v>181</v>
      </c>
      <c r="B106" s="1" t="s">
        <v>161</v>
      </c>
      <c r="C106" s="1" t="s">
        <v>182</v>
      </c>
      <c r="D106" s="1">
        <v>5568885940</v>
      </c>
      <c r="E106" s="1" t="s">
        <v>163</v>
      </c>
      <c r="F106" s="3" t="str">
        <f>HYPERLINK("https://contracts.tendsign.com/Contract/Details/2455397?eId=CkWlGZr3U8AH0h%2fldKCULAA%3d","Länk")</f>
        <v>Länk</v>
      </c>
    </row>
    <row r="107" spans="1:6" x14ac:dyDescent="0.2">
      <c r="A107" s="1" t="s">
        <v>183</v>
      </c>
      <c r="B107" s="1" t="s">
        <v>161</v>
      </c>
      <c r="C107" s="1" t="s">
        <v>164</v>
      </c>
      <c r="D107" s="1">
        <v>5566659487</v>
      </c>
      <c r="E107" s="1" t="s">
        <v>163</v>
      </c>
      <c r="F107" s="3" t="str">
        <f>HYPERLINK("https://contracts.tendsign.com/Contract/Details/2565255?eId=CkWlGZr3U8AH0h%2fldKCULAA%3d","Länk")</f>
        <v>Länk</v>
      </c>
    </row>
    <row r="108" spans="1:6" x14ac:dyDescent="0.2">
      <c r="A108" s="1" t="s">
        <v>184</v>
      </c>
      <c r="B108" s="1" t="s">
        <v>161</v>
      </c>
      <c r="C108" s="1" t="s">
        <v>162</v>
      </c>
      <c r="D108" s="1">
        <v>5566377692</v>
      </c>
      <c r="E108" s="1" t="s">
        <v>163</v>
      </c>
      <c r="F108" s="3" t="str">
        <f>HYPERLINK("https://contracts.tendsign.com/Contract/Details/2566911?eId=CkWlGZr3U8AH0h%2fldKCULAA%3d","Länk")</f>
        <v>Länk</v>
      </c>
    </row>
    <row r="109" spans="1:6" x14ac:dyDescent="0.2">
      <c r="A109" s="1" t="s">
        <v>185</v>
      </c>
      <c r="B109" s="1" t="s">
        <v>161</v>
      </c>
      <c r="C109" s="1" t="s">
        <v>186</v>
      </c>
      <c r="D109" s="1">
        <v>5561178145</v>
      </c>
      <c r="E109" s="1" t="s">
        <v>163</v>
      </c>
      <c r="F109" s="3" t="str">
        <f>HYPERLINK("https://contracts.tendsign.com/Contract/Details/2455400?eId=CkWlGZr3U8AH0h%2fldKCULAA%3d","Länk")</f>
        <v>Länk</v>
      </c>
    </row>
    <row r="110" spans="1:6" x14ac:dyDescent="0.2">
      <c r="A110" s="1" t="s">
        <v>187</v>
      </c>
      <c r="B110" s="1" t="s">
        <v>161</v>
      </c>
      <c r="C110" s="1" t="s">
        <v>182</v>
      </c>
      <c r="D110" s="1">
        <v>5568885940</v>
      </c>
      <c r="E110" s="1" t="s">
        <v>163</v>
      </c>
      <c r="F110" s="3" t="str">
        <f>HYPERLINK("https://contracts.tendsign.com/Contract/Details/2572617?eId=CkWlGZr3U8AH0h%2fldKCULAA%3d","Länk")</f>
        <v>Länk</v>
      </c>
    </row>
    <row r="111" spans="1:6" x14ac:dyDescent="0.2">
      <c r="A111" s="1" t="s">
        <v>187</v>
      </c>
      <c r="B111" s="1" t="s">
        <v>161</v>
      </c>
      <c r="C111" s="1" t="s">
        <v>188</v>
      </c>
      <c r="D111" s="1">
        <v>5566118609</v>
      </c>
      <c r="E111" s="1" t="s">
        <v>163</v>
      </c>
      <c r="F111" s="3" t="str">
        <f>HYPERLINK("https://contracts.tendsign.com/Contract/Details/2572618?eId=CkWlGZr3U8AH0h%2fldKCULAA%3d","Länk")</f>
        <v>Länk</v>
      </c>
    </row>
    <row r="112" spans="1:6" x14ac:dyDescent="0.2">
      <c r="A112" s="1" t="s">
        <v>189</v>
      </c>
      <c r="B112" s="1" t="s">
        <v>161</v>
      </c>
      <c r="C112" s="1" t="s">
        <v>190</v>
      </c>
      <c r="D112" s="1">
        <v>5592255367</v>
      </c>
      <c r="E112" s="1" t="s">
        <v>163</v>
      </c>
      <c r="F112" s="3" t="str">
        <f>HYPERLINK("https://contracts.tendsign.com/Contract/Details/2455404?eId=CkWlGZr3U8AH0h%2fldKCULAA%3d","Länk")</f>
        <v>Länk</v>
      </c>
    </row>
    <row r="113" spans="1:6" x14ac:dyDescent="0.2">
      <c r="A113" s="1" t="s">
        <v>191</v>
      </c>
      <c r="B113" s="1" t="s">
        <v>192</v>
      </c>
      <c r="C113" s="1" t="s">
        <v>193</v>
      </c>
      <c r="D113" s="1">
        <v>5561854315</v>
      </c>
      <c r="E113" s="1" t="s">
        <v>194</v>
      </c>
      <c r="F113" s="3" t="str">
        <f>HYPERLINK("https://contracts.tendsign.com/Contract/Details/2934028?eId=CkWlGZr3U8AH0h%2fldKCULAA%3d","Länk")</f>
        <v>Länk</v>
      </c>
    </row>
    <row r="114" spans="1:6" x14ac:dyDescent="0.2">
      <c r="A114" s="1" t="s">
        <v>191</v>
      </c>
      <c r="B114" s="1" t="s">
        <v>192</v>
      </c>
      <c r="C114" s="1" t="s">
        <v>195</v>
      </c>
      <c r="D114" s="1">
        <v>5564792116</v>
      </c>
      <c r="E114" s="1" t="s">
        <v>194</v>
      </c>
      <c r="F114" s="3" t="str">
        <f>HYPERLINK("https://contracts.tendsign.com/Contract/Details/2931568?eId=CkWlGZr3U8AH0h%2fldKCULAA%3d","Länk")</f>
        <v>Länk</v>
      </c>
    </row>
    <row r="115" spans="1:6" x14ac:dyDescent="0.2">
      <c r="A115" s="1" t="s">
        <v>191</v>
      </c>
      <c r="B115" s="1" t="s">
        <v>192</v>
      </c>
      <c r="C115" s="1" t="s">
        <v>43</v>
      </c>
      <c r="D115" s="1">
        <v>5560129206</v>
      </c>
      <c r="E115" s="1" t="s">
        <v>194</v>
      </c>
      <c r="F115" s="3" t="str">
        <f>HYPERLINK("https://contracts.tendsign.com/Contract/Details/2933992?eId=CkWlGZr3U8AH0h%2fldKCULAA%3d","Länk")</f>
        <v>Länk</v>
      </c>
    </row>
    <row r="116" spans="1:6" x14ac:dyDescent="0.2">
      <c r="A116" s="1" t="s">
        <v>191</v>
      </c>
      <c r="B116" s="1" t="s">
        <v>192</v>
      </c>
      <c r="C116" s="1" t="s">
        <v>196</v>
      </c>
      <c r="D116" s="1">
        <v>5593592131</v>
      </c>
      <c r="E116" s="1" t="s">
        <v>194</v>
      </c>
      <c r="F116" s="3" t="str">
        <f>HYPERLINK("https://contracts.tendsign.com/Contract/Details/2934054?eId=CkWlGZr3U8AH0h%2fldKCULAA%3d","Länk")</f>
        <v>Länk</v>
      </c>
    </row>
    <row r="117" spans="1:6" x14ac:dyDescent="0.2">
      <c r="A117" s="1" t="s">
        <v>197</v>
      </c>
      <c r="B117" s="1" t="s">
        <v>198</v>
      </c>
      <c r="C117" s="1" t="s">
        <v>199</v>
      </c>
      <c r="D117" s="1">
        <v>5560747569</v>
      </c>
      <c r="E117" s="1" t="s">
        <v>200</v>
      </c>
      <c r="F117" s="3" t="str">
        <f>HYPERLINK("https://contracts.tendsign.com/Contract/Details/2034295?eId=CkWlGZr3U8AH0h%2fldKCULAA%3d","Länk")</f>
        <v>Länk</v>
      </c>
    </row>
    <row r="118" spans="1:6" x14ac:dyDescent="0.2">
      <c r="A118" s="1" t="s">
        <v>197</v>
      </c>
      <c r="B118" s="1" t="s">
        <v>198</v>
      </c>
      <c r="C118" s="1" t="s">
        <v>201</v>
      </c>
      <c r="D118" s="1">
        <v>5591506349</v>
      </c>
      <c r="E118" s="1" t="s">
        <v>200</v>
      </c>
      <c r="F118" s="3" t="str">
        <f>HYPERLINK("https://contracts.tendsign.com/Contract/Details/2043135?eId=CkWlGZr3U8AH0h%2fldKCULAA%3d","Länk")</f>
        <v>Länk</v>
      </c>
    </row>
    <row r="119" spans="1:6" x14ac:dyDescent="0.2">
      <c r="A119" s="1" t="s">
        <v>202</v>
      </c>
      <c r="B119" s="1" t="s">
        <v>203</v>
      </c>
      <c r="C119" s="1" t="s">
        <v>7</v>
      </c>
      <c r="D119" s="1">
        <v>5565011227</v>
      </c>
      <c r="E119" s="1" t="s">
        <v>204</v>
      </c>
      <c r="F119" s="3" t="str">
        <f>HYPERLINK("https://contracts.tendsign.com/Contract/Details/2709319?eId=CkWlGZr3U8AH0h%2fldKCULAA%3d","Länk")</f>
        <v>Länk</v>
      </c>
    </row>
    <row r="120" spans="1:6" x14ac:dyDescent="0.2">
      <c r="A120" s="1" t="s">
        <v>202</v>
      </c>
      <c r="B120" s="1" t="s">
        <v>203</v>
      </c>
      <c r="C120" s="1" t="s">
        <v>205</v>
      </c>
      <c r="D120" s="1">
        <v>5562074442</v>
      </c>
      <c r="E120" s="1" t="s">
        <v>204</v>
      </c>
      <c r="F120" s="3" t="str">
        <f>HYPERLINK("https://contracts.tendsign.com/Contract/Details/2709320?eId=CkWlGZr3U8AH0h%2fldKCULAA%3d","Länk")</f>
        <v>Länk</v>
      </c>
    </row>
    <row r="121" spans="1:6" x14ac:dyDescent="0.2">
      <c r="A121" s="1" t="s">
        <v>202</v>
      </c>
      <c r="B121" s="1" t="s">
        <v>203</v>
      </c>
      <c r="C121" s="1" t="s">
        <v>206</v>
      </c>
      <c r="D121" s="1">
        <v>5567166904</v>
      </c>
      <c r="E121" s="1" t="s">
        <v>204</v>
      </c>
      <c r="F121" s="3" t="str">
        <f>HYPERLINK("https://contracts.tendsign.com/Contract/Details/2709327?eId=CkWlGZr3U8AH0h%2fldKCULAA%3d","Länk")</f>
        <v>Länk</v>
      </c>
    </row>
    <row r="122" spans="1:6" x14ac:dyDescent="0.2">
      <c r="A122" s="1" t="s">
        <v>202</v>
      </c>
      <c r="B122" s="1" t="s">
        <v>203</v>
      </c>
      <c r="C122" s="1" t="s">
        <v>207</v>
      </c>
      <c r="D122" s="1">
        <v>5565350484</v>
      </c>
      <c r="E122" s="1" t="s">
        <v>204</v>
      </c>
      <c r="F122" s="3" t="str">
        <f>HYPERLINK("https://contracts.tendsign.com/Contract/Details/2709323?eId=CkWlGZr3U8AH0h%2fldKCULAA%3d","Länk")</f>
        <v>Länk</v>
      </c>
    </row>
    <row r="123" spans="1:6" x14ac:dyDescent="0.2">
      <c r="A123" s="1" t="s">
        <v>202</v>
      </c>
      <c r="B123" s="1" t="s">
        <v>203</v>
      </c>
      <c r="C123" s="1" t="s">
        <v>208</v>
      </c>
      <c r="D123" s="1">
        <v>5560840612</v>
      </c>
      <c r="E123" s="1" t="s">
        <v>204</v>
      </c>
      <c r="F123" s="3" t="str">
        <f>HYPERLINK("https://contracts.tendsign.com/Contract/Details/2709324?eId=CkWlGZr3U8AH0h%2fldKCULAA%3d","Länk")</f>
        <v>Länk</v>
      </c>
    </row>
    <row r="124" spans="1:6" x14ac:dyDescent="0.2">
      <c r="A124" s="1" t="s">
        <v>202</v>
      </c>
      <c r="B124" s="1" t="s">
        <v>203</v>
      </c>
      <c r="C124" s="1" t="s">
        <v>209</v>
      </c>
      <c r="D124" s="1">
        <v>5569162778</v>
      </c>
      <c r="E124" s="1" t="s">
        <v>204</v>
      </c>
      <c r="F124" s="3" t="str">
        <f>HYPERLINK("https://contracts.tendsign.com/Contract/Details/2709325?eId=CkWlGZr3U8AH0h%2fldKCULAA%3d","Länk")</f>
        <v>Länk</v>
      </c>
    </row>
    <row r="125" spans="1:6" x14ac:dyDescent="0.2">
      <c r="A125" s="1" t="s">
        <v>202</v>
      </c>
      <c r="B125" s="1" t="s">
        <v>203</v>
      </c>
      <c r="C125" s="1" t="s">
        <v>210</v>
      </c>
      <c r="D125" s="1">
        <v>5567484232</v>
      </c>
      <c r="E125" s="1" t="s">
        <v>204</v>
      </c>
      <c r="F125" s="3" t="str">
        <f>HYPERLINK("https://contracts.tendsign.com/Contract/Details/2709326?eId=CkWlGZr3U8AH0h%2fldKCULAA%3d","Länk")</f>
        <v>Länk</v>
      </c>
    </row>
    <row r="126" spans="1:6" x14ac:dyDescent="0.2">
      <c r="A126" s="1" t="s">
        <v>202</v>
      </c>
      <c r="B126" s="1" t="s">
        <v>203</v>
      </c>
      <c r="C126" s="1" t="s">
        <v>211</v>
      </c>
      <c r="D126" s="1">
        <v>5568906738</v>
      </c>
      <c r="E126" s="1" t="s">
        <v>204</v>
      </c>
      <c r="F126" s="3" t="str">
        <f>HYPERLINK("https://contracts.tendsign.com/Contract/Details/2709328?eId=CkWlGZr3U8AH0h%2fldKCULAA%3d","Länk")</f>
        <v>Länk</v>
      </c>
    </row>
    <row r="127" spans="1:6" x14ac:dyDescent="0.2">
      <c r="A127" s="1" t="s">
        <v>202</v>
      </c>
      <c r="B127" s="1" t="s">
        <v>203</v>
      </c>
      <c r="C127" s="1" t="s">
        <v>212</v>
      </c>
      <c r="D127" s="1">
        <v>5563634863</v>
      </c>
      <c r="E127" s="1" t="s">
        <v>204</v>
      </c>
      <c r="F127" s="3" t="str">
        <f>HYPERLINK("https://contracts.tendsign.com/Contract/Details/2709329?eId=CkWlGZr3U8AH0h%2fldKCULAA%3d","Länk")</f>
        <v>Länk</v>
      </c>
    </row>
    <row r="128" spans="1:6" x14ac:dyDescent="0.2">
      <c r="A128" s="1" t="s">
        <v>202</v>
      </c>
      <c r="B128" s="1" t="s">
        <v>203</v>
      </c>
      <c r="C128" s="1" t="s">
        <v>213</v>
      </c>
      <c r="D128" s="1">
        <v>5561360081</v>
      </c>
      <c r="E128" s="1" t="s">
        <v>204</v>
      </c>
      <c r="F128" s="3" t="str">
        <f>HYPERLINK("https://contracts.tendsign.com/Contract/Details/2709330?eId=CkWlGZr3U8AH0h%2fldKCULAA%3d","Länk")</f>
        <v>Länk</v>
      </c>
    </row>
    <row r="129" spans="1:6" x14ac:dyDescent="0.2">
      <c r="A129" s="1" t="s">
        <v>202</v>
      </c>
      <c r="B129" s="1" t="s">
        <v>203</v>
      </c>
      <c r="C129" s="1" t="s">
        <v>214</v>
      </c>
      <c r="D129" s="1">
        <v>5566050646</v>
      </c>
      <c r="E129" s="1" t="s">
        <v>204</v>
      </c>
      <c r="F129" s="3" t="str">
        <f>HYPERLINK("https://contracts.tendsign.com/Contract/Details/2709331?eId=CkWlGZr3U8AH0h%2fldKCULAA%3d","Länk")</f>
        <v>Länk</v>
      </c>
    </row>
    <row r="130" spans="1:6" x14ac:dyDescent="0.2">
      <c r="A130" s="1" t="s">
        <v>202</v>
      </c>
      <c r="B130" s="1" t="s">
        <v>203</v>
      </c>
      <c r="C130" s="1" t="s">
        <v>215</v>
      </c>
      <c r="D130" s="1">
        <v>5560889734</v>
      </c>
      <c r="E130" s="1" t="s">
        <v>204</v>
      </c>
      <c r="F130" s="3" t="str">
        <f>HYPERLINK("https://contracts.tendsign.com/Contract/Details/2709372?eId=CkWlGZr3U8AH0h%2fldKCULAA%3d","Länk")</f>
        <v>Länk</v>
      </c>
    </row>
    <row r="131" spans="1:6" x14ac:dyDescent="0.2">
      <c r="A131" s="1" t="s">
        <v>202</v>
      </c>
      <c r="B131" s="1" t="s">
        <v>203</v>
      </c>
      <c r="C131" s="1" t="s">
        <v>216</v>
      </c>
      <c r="D131" s="1">
        <v>5560996869</v>
      </c>
      <c r="E131" s="1" t="s">
        <v>204</v>
      </c>
      <c r="F131" s="3" t="str">
        <f>HYPERLINK("https://contracts.tendsign.com/Contract/Details/2709373?eId=CkWlGZr3U8AH0h%2fldKCULAA%3d","Länk")</f>
        <v>Länk</v>
      </c>
    </row>
    <row r="132" spans="1:6" x14ac:dyDescent="0.2">
      <c r="A132" s="1" t="s">
        <v>217</v>
      </c>
      <c r="B132" s="1" t="s">
        <v>203</v>
      </c>
      <c r="C132" s="1" t="s">
        <v>212</v>
      </c>
      <c r="D132" s="1">
        <v>5563634863</v>
      </c>
      <c r="E132" s="1" t="s">
        <v>204</v>
      </c>
      <c r="F132" s="3" t="str">
        <f>HYPERLINK("https://contracts.tendsign.com/Contract/Details/2792177?eId=CkWlGZr3U8AH0h%2fldKCULAA%3d","Länk")</f>
        <v>Länk</v>
      </c>
    </row>
    <row r="133" spans="1:6" x14ac:dyDescent="0.2">
      <c r="A133" s="1" t="s">
        <v>217</v>
      </c>
      <c r="B133" s="1" t="s">
        <v>203</v>
      </c>
      <c r="C133" s="1" t="s">
        <v>205</v>
      </c>
      <c r="D133" s="1">
        <v>5562074442</v>
      </c>
      <c r="E133" s="1" t="s">
        <v>204</v>
      </c>
      <c r="F133" s="3" t="str">
        <f>HYPERLINK("https://contracts.tendsign.com/Contract/Details/2792194?eId=CkWlGZr3U8AH0h%2fldKCULAA%3d","Länk")</f>
        <v>Länk</v>
      </c>
    </row>
    <row r="134" spans="1:6" x14ac:dyDescent="0.2">
      <c r="A134" s="1" t="s">
        <v>217</v>
      </c>
      <c r="B134" s="1" t="s">
        <v>203</v>
      </c>
      <c r="C134" s="1" t="s">
        <v>7</v>
      </c>
      <c r="D134" s="1">
        <v>5565011227</v>
      </c>
      <c r="E134" s="1" t="s">
        <v>204</v>
      </c>
      <c r="F134" s="3" t="str">
        <f>HYPERLINK("https://contracts.tendsign.com/Contract/Details/2792187?eId=CkWlGZr3U8AH0h%2fldKCULAA%3d","Länk")</f>
        <v>Länk</v>
      </c>
    </row>
    <row r="135" spans="1:6" x14ac:dyDescent="0.2">
      <c r="A135" s="1" t="s">
        <v>218</v>
      </c>
      <c r="B135" s="1" t="s">
        <v>219</v>
      </c>
      <c r="C135" s="1" t="s">
        <v>125</v>
      </c>
      <c r="D135" s="1">
        <v>5564265295</v>
      </c>
      <c r="E135" s="1" t="s">
        <v>220</v>
      </c>
      <c r="F135" s="3" t="str">
        <f>HYPERLINK("https://contracts.tendsign.com/Contract/Details/2741186?eId=CkWlGZr3U8AH0h%2fldKCULAA%3d","Länk")</f>
        <v>Länk</v>
      </c>
    </row>
    <row r="136" spans="1:6" x14ac:dyDescent="0.2">
      <c r="A136" s="1" t="s">
        <v>218</v>
      </c>
      <c r="B136" s="1" t="s">
        <v>219</v>
      </c>
      <c r="C136" s="1" t="s">
        <v>221</v>
      </c>
      <c r="D136" s="1">
        <v>5561206474</v>
      </c>
      <c r="E136" s="1" t="s">
        <v>220</v>
      </c>
      <c r="F136" s="3" t="str">
        <f>HYPERLINK("https://contracts.tendsign.com/Contract/Details/2741244?eId=CkWlGZr3U8AH0h%2fldKCULAA%3d","Länk")</f>
        <v>Länk</v>
      </c>
    </row>
    <row r="137" spans="1:6" x14ac:dyDescent="0.2">
      <c r="A137" s="1" t="s">
        <v>222</v>
      </c>
      <c r="B137" s="1" t="s">
        <v>223</v>
      </c>
      <c r="C137" s="1" t="s">
        <v>43</v>
      </c>
      <c r="D137" s="1">
        <v>5560129206</v>
      </c>
      <c r="E137" s="1" t="s">
        <v>224</v>
      </c>
      <c r="F137" s="3" t="str">
        <f>HYPERLINK("https://contracts.tendsign.com/Contract/Details/2228840?eId=CkWlGZr3U8AH0h%2fldKCULAA%3d","Länk")</f>
        <v>Länk</v>
      </c>
    </row>
    <row r="138" spans="1:6" x14ac:dyDescent="0.2">
      <c r="A138" s="1" t="s">
        <v>222</v>
      </c>
      <c r="B138" s="1" t="s">
        <v>223</v>
      </c>
      <c r="C138" s="1" t="s">
        <v>225</v>
      </c>
      <c r="D138" s="1">
        <v>5562870229</v>
      </c>
      <c r="E138" s="1" t="s">
        <v>224</v>
      </c>
      <c r="F138" s="3" t="str">
        <f>HYPERLINK("https://contracts.tendsign.com/Contract/Details/2228841?eId=CkWlGZr3U8AH0h%2fldKCULAA%3d","Länk")</f>
        <v>Länk</v>
      </c>
    </row>
    <row r="139" spans="1:6" x14ac:dyDescent="0.2">
      <c r="A139" s="1" t="s">
        <v>226</v>
      </c>
      <c r="B139" s="1" t="s">
        <v>227</v>
      </c>
      <c r="C139" s="1" t="s">
        <v>228</v>
      </c>
      <c r="D139" s="1">
        <v>5564709078</v>
      </c>
      <c r="E139" s="1" t="s">
        <v>229</v>
      </c>
      <c r="F139" s="3" t="str">
        <f>HYPERLINK("https://contracts.tendsign.com/Contract/Details/2682104?eId=CkWlGZr3U8AH0h%2fldKCULAA%3d","Länk")</f>
        <v>Länk</v>
      </c>
    </row>
    <row r="140" spans="1:6" x14ac:dyDescent="0.2">
      <c r="A140" s="1" t="s">
        <v>226</v>
      </c>
      <c r="B140" s="1" t="s">
        <v>227</v>
      </c>
      <c r="C140" s="1" t="s">
        <v>126</v>
      </c>
      <c r="D140" s="1">
        <v>5560846346</v>
      </c>
      <c r="E140" s="1" t="s">
        <v>229</v>
      </c>
      <c r="F140" s="3" t="str">
        <f>HYPERLINK("https://contracts.tendsign.com/Contract/Details/2682105?eId=CkWlGZr3U8AH0h%2fldKCULAA%3d","Länk")</f>
        <v>Länk</v>
      </c>
    </row>
    <row r="141" spans="1:6" x14ac:dyDescent="0.2">
      <c r="A141" s="1" t="s">
        <v>226</v>
      </c>
      <c r="B141" s="1" t="s">
        <v>227</v>
      </c>
      <c r="C141" s="1" t="s">
        <v>230</v>
      </c>
      <c r="D141" s="1">
        <v>5569343345</v>
      </c>
      <c r="E141" s="1" t="s">
        <v>229</v>
      </c>
      <c r="F141" s="3" t="str">
        <f>HYPERLINK("https://contracts.tendsign.com/Contract/Details/2682103?eId=CkWlGZr3U8AH0h%2fldKCULAA%3d","Länk")</f>
        <v>Länk</v>
      </c>
    </row>
    <row r="142" spans="1:6" x14ac:dyDescent="0.2">
      <c r="A142" s="1" t="s">
        <v>231</v>
      </c>
      <c r="B142" s="1" t="s">
        <v>232</v>
      </c>
      <c r="C142" s="1" t="s">
        <v>233</v>
      </c>
      <c r="D142" s="1">
        <v>5563227684</v>
      </c>
      <c r="E142" s="1" t="s">
        <v>234</v>
      </c>
      <c r="F142" s="3" t="str">
        <f>HYPERLINK("https://contracts.tendsign.com/Contract/Details/2761540?eId=CkWlGZr3U8AH0h%2fldKCULAA%3d","Länk")</f>
        <v>Länk</v>
      </c>
    </row>
    <row r="143" spans="1:6" x14ac:dyDescent="0.2">
      <c r="A143" s="1" t="s">
        <v>231</v>
      </c>
      <c r="B143" s="1" t="s">
        <v>232</v>
      </c>
      <c r="C143" s="1" t="s">
        <v>235</v>
      </c>
      <c r="D143" s="1">
        <v>5560582479</v>
      </c>
      <c r="E143" s="1" t="s">
        <v>234</v>
      </c>
      <c r="F143" s="3" t="str">
        <f>HYPERLINK("https://contracts.tendsign.com/Contract/Details/2761541?eId=CkWlGZr3U8AH0h%2fldKCULAA%3d","Länk")</f>
        <v>Länk</v>
      </c>
    </row>
    <row r="144" spans="1:6" x14ac:dyDescent="0.2">
      <c r="A144" s="1" t="s">
        <v>236</v>
      </c>
      <c r="B144" s="1" t="s">
        <v>237</v>
      </c>
      <c r="C144" s="1" t="s">
        <v>238</v>
      </c>
      <c r="D144" s="1">
        <v>5560851767</v>
      </c>
      <c r="E144" s="1" t="s">
        <v>239</v>
      </c>
      <c r="F144" s="3" t="str">
        <f>HYPERLINK("https://contracts.tendsign.com/Contract/Details/2886866?eId=CkWlGZr3U8AH0h%2fldKCULAA%3d","Länk")</f>
        <v>Länk</v>
      </c>
    </row>
    <row r="145" spans="1:6" x14ac:dyDescent="0.2">
      <c r="A145" s="1" t="s">
        <v>236</v>
      </c>
      <c r="B145" s="1" t="s">
        <v>237</v>
      </c>
      <c r="C145" s="1" t="s">
        <v>235</v>
      </c>
      <c r="D145" s="1">
        <v>5560582479</v>
      </c>
      <c r="E145" s="1" t="s">
        <v>239</v>
      </c>
      <c r="F145" s="3" t="str">
        <f>HYPERLINK("https://contracts.tendsign.com/Contract/Details/2886865?eId=CkWlGZr3U8AH0h%2fldKCULAA%3d","Länk")</f>
        <v>Länk</v>
      </c>
    </row>
    <row r="146" spans="1:6" x14ac:dyDescent="0.2">
      <c r="A146" s="1" t="s">
        <v>236</v>
      </c>
      <c r="B146" s="1" t="s">
        <v>237</v>
      </c>
      <c r="C146" s="1" t="s">
        <v>240</v>
      </c>
      <c r="D146" s="1">
        <v>5561944785</v>
      </c>
      <c r="E146" s="1" t="s">
        <v>239</v>
      </c>
      <c r="F146" s="3" t="str">
        <f>HYPERLINK("https://contracts.tendsign.com/Contract/Details/2886864?eId=CkWlGZr3U8AH0h%2fldKCULAA%3d","Länk")</f>
        <v>Länk</v>
      </c>
    </row>
    <row r="147" spans="1:6" x14ac:dyDescent="0.2">
      <c r="A147" s="1" t="s">
        <v>241</v>
      </c>
      <c r="B147" s="1" t="s">
        <v>242</v>
      </c>
      <c r="C147" s="1" t="s">
        <v>243</v>
      </c>
      <c r="D147" s="1">
        <v>5566162615</v>
      </c>
      <c r="E147" s="1" t="s">
        <v>244</v>
      </c>
      <c r="F147" s="3" t="str">
        <f>HYPERLINK("https://contracts.tendsign.com/Contract/Details/2711638?eId=CkWlGZr3U8AH0h%2fldKCULAA%3d","Länk")</f>
        <v>Länk</v>
      </c>
    </row>
    <row r="148" spans="1:6" x14ac:dyDescent="0.2">
      <c r="A148" s="1" t="s">
        <v>241</v>
      </c>
      <c r="B148" s="1" t="s">
        <v>242</v>
      </c>
      <c r="C148" s="1" t="s">
        <v>245</v>
      </c>
      <c r="D148" s="1">
        <v>5565631016</v>
      </c>
      <c r="E148" s="1" t="s">
        <v>244</v>
      </c>
      <c r="F148" s="3" t="str">
        <f>HYPERLINK("https://contracts.tendsign.com/Contract/Details/2711639?eId=CkWlGZr3U8AH0h%2fldKCULAA%3d","Länk")</f>
        <v>Länk</v>
      </c>
    </row>
    <row r="149" spans="1:6" x14ac:dyDescent="0.2">
      <c r="A149" s="1" t="s">
        <v>241</v>
      </c>
      <c r="B149" s="1" t="s">
        <v>242</v>
      </c>
      <c r="C149" s="1" t="s">
        <v>246</v>
      </c>
      <c r="D149" s="1">
        <v>5561974188</v>
      </c>
      <c r="E149" s="1" t="s">
        <v>244</v>
      </c>
      <c r="F149" s="3" t="str">
        <f>HYPERLINK("https://contracts.tendsign.com/Contract/Details/2711645?eId=CkWlGZr3U8AH0h%2fldKCULAA%3d","Länk")</f>
        <v>Länk</v>
      </c>
    </row>
    <row r="150" spans="1:6" x14ac:dyDescent="0.2">
      <c r="A150" s="1" t="s">
        <v>241</v>
      </c>
      <c r="B150" s="1" t="s">
        <v>242</v>
      </c>
      <c r="C150" s="1" t="s">
        <v>247</v>
      </c>
      <c r="D150" s="1">
        <v>5563396505</v>
      </c>
      <c r="E150" s="1" t="s">
        <v>244</v>
      </c>
      <c r="F150" s="3" t="str">
        <f>HYPERLINK("https://contracts.tendsign.com/Contract/Details/2711641?eId=CkWlGZr3U8AH0h%2fldKCULAA%3d","Länk")</f>
        <v>Länk</v>
      </c>
    </row>
    <row r="151" spans="1:6" x14ac:dyDescent="0.2">
      <c r="A151" s="1" t="s">
        <v>241</v>
      </c>
      <c r="B151" s="1" t="s">
        <v>242</v>
      </c>
      <c r="C151" s="1" t="s">
        <v>248</v>
      </c>
      <c r="D151" s="1">
        <v>5566723804</v>
      </c>
      <c r="E151" s="1" t="s">
        <v>244</v>
      </c>
      <c r="F151" s="3" t="str">
        <f>HYPERLINK("https://contracts.tendsign.com/Contract/Details/2711647?eId=CkWlGZr3U8AH0h%2fldKCULAA%3d","Länk")</f>
        <v>Länk</v>
      </c>
    </row>
    <row r="152" spans="1:6" x14ac:dyDescent="0.2">
      <c r="A152" s="1" t="s">
        <v>241</v>
      </c>
      <c r="B152" s="1" t="s">
        <v>242</v>
      </c>
      <c r="C152" s="1" t="s">
        <v>249</v>
      </c>
      <c r="D152" s="1">
        <v>5567955942</v>
      </c>
      <c r="E152" s="1" t="s">
        <v>244</v>
      </c>
      <c r="F152" s="3" t="str">
        <f>HYPERLINK("https://contracts.tendsign.com/Contract/Details/2711642?eId=CkWlGZr3U8AH0h%2fldKCULAA%3d","Länk")</f>
        <v>Länk</v>
      </c>
    </row>
    <row r="153" spans="1:6" x14ac:dyDescent="0.2">
      <c r="A153" s="1" t="s">
        <v>241</v>
      </c>
      <c r="B153" s="1" t="s">
        <v>242</v>
      </c>
      <c r="C153" s="1" t="s">
        <v>250</v>
      </c>
      <c r="D153" s="1">
        <v>5561511402</v>
      </c>
      <c r="E153" s="1" t="s">
        <v>244</v>
      </c>
      <c r="F153" s="3" t="str">
        <f>HYPERLINK("https://contracts.tendsign.com/Contract/Details/2711643?eId=CkWlGZr3U8AH0h%2fldKCULAA%3d","Länk")</f>
        <v>Länk</v>
      </c>
    </row>
    <row r="154" spans="1:6" x14ac:dyDescent="0.2">
      <c r="A154" s="1" t="s">
        <v>241</v>
      </c>
      <c r="B154" s="1" t="s">
        <v>242</v>
      </c>
      <c r="C154" s="1" t="s">
        <v>251</v>
      </c>
      <c r="D154" s="1">
        <v>5563267466</v>
      </c>
      <c r="E154" s="1" t="s">
        <v>244</v>
      </c>
      <c r="F154" s="3" t="str">
        <f>HYPERLINK("https://contracts.tendsign.com/Contract/Details/2711644?eId=CkWlGZr3U8AH0h%2fldKCULAA%3d","Länk")</f>
        <v>Länk</v>
      </c>
    </row>
    <row r="155" spans="1:6" x14ac:dyDescent="0.2">
      <c r="A155" s="1" t="s">
        <v>241</v>
      </c>
      <c r="B155" s="1" t="s">
        <v>242</v>
      </c>
      <c r="C155" s="1" t="s">
        <v>252</v>
      </c>
      <c r="D155" s="1">
        <v>5566806971</v>
      </c>
      <c r="E155" s="1" t="s">
        <v>244</v>
      </c>
      <c r="F155" s="3" t="str">
        <f>HYPERLINK("https://contracts.tendsign.com/Contract/Details/2711646?eId=CkWlGZr3U8AH0h%2fldKCULAA%3d","Länk")</f>
        <v>Länk</v>
      </c>
    </row>
    <row r="156" spans="1:6" x14ac:dyDescent="0.2">
      <c r="A156" s="1" t="s">
        <v>241</v>
      </c>
      <c r="B156" s="1" t="s">
        <v>242</v>
      </c>
      <c r="C156" s="1" t="s">
        <v>253</v>
      </c>
      <c r="D156" s="1">
        <v>5562133305</v>
      </c>
      <c r="E156" s="1" t="s">
        <v>244</v>
      </c>
      <c r="F156" s="3" t="str">
        <f>HYPERLINK("https://contracts.tendsign.com/Contract/Details/2711640?eId=CkWlGZr3U8AH0h%2fldKCULAA%3d","Länk")</f>
        <v>Länk</v>
      </c>
    </row>
    <row r="157" spans="1:6" x14ac:dyDescent="0.2">
      <c r="A157" s="1" t="s">
        <v>254</v>
      </c>
      <c r="B157" s="1" t="s">
        <v>255</v>
      </c>
      <c r="C157" s="1" t="s">
        <v>256</v>
      </c>
      <c r="D157" s="1">
        <v>5560030354</v>
      </c>
      <c r="E157" s="1" t="s">
        <v>257</v>
      </c>
      <c r="F157" s="3" t="str">
        <f>HYPERLINK("https://contracts.tendsign.com/Contract/Details/1683591?eId=CkWlGZr3U8AH0h%2fldKCULAA%3d","Länk")</f>
        <v>Länk</v>
      </c>
    </row>
    <row r="158" spans="1:6" x14ac:dyDescent="0.2">
      <c r="A158" s="1" t="s">
        <v>254</v>
      </c>
      <c r="B158" s="1" t="s">
        <v>255</v>
      </c>
      <c r="C158" s="1" t="s">
        <v>258</v>
      </c>
      <c r="D158" s="1">
        <v>5563556330</v>
      </c>
      <c r="E158" s="1" t="s">
        <v>257</v>
      </c>
      <c r="F158" s="3" t="str">
        <f>HYPERLINK("https://contracts.tendsign.com/Contract/Details/1693365?eId=CkWlGZr3U8AH0h%2fldKCULAA%3d","Länk")</f>
        <v>Länk</v>
      </c>
    </row>
    <row r="159" spans="1:6" x14ac:dyDescent="0.2">
      <c r="A159" s="1" t="s">
        <v>259</v>
      </c>
      <c r="B159" s="1" t="s">
        <v>260</v>
      </c>
      <c r="C159" s="1" t="s">
        <v>261</v>
      </c>
      <c r="D159" s="1">
        <v>5562593532</v>
      </c>
      <c r="E159" s="1" t="s">
        <v>262</v>
      </c>
      <c r="F159" s="3" t="str">
        <f>HYPERLINK("https://contracts.tendsign.com/Contract/Details/2196451?eId=CkWlGZr3U8AH0h%2fldKCULAA%3d","Länk")</f>
        <v>Länk</v>
      </c>
    </row>
    <row r="160" spans="1:6" x14ac:dyDescent="0.2">
      <c r="A160" s="1" t="s">
        <v>259</v>
      </c>
      <c r="B160" s="1" t="s">
        <v>260</v>
      </c>
      <c r="C160" s="1" t="s">
        <v>263</v>
      </c>
      <c r="D160" s="1">
        <v>5564933546</v>
      </c>
      <c r="E160" s="1" t="s">
        <v>262</v>
      </c>
      <c r="F160" s="3" t="str">
        <f>HYPERLINK("https://contracts.tendsign.com/Contract/Details/2196450?eId=CkWlGZr3U8AH0h%2fldKCULAA%3d","Länk")</f>
        <v>Länk</v>
      </c>
    </row>
    <row r="161" spans="1:6" x14ac:dyDescent="0.2">
      <c r="A161" s="1" t="s">
        <v>259</v>
      </c>
      <c r="B161" s="1" t="s">
        <v>260</v>
      </c>
      <c r="C161" s="1" t="s">
        <v>264</v>
      </c>
      <c r="D161" s="1">
        <v>5563622074</v>
      </c>
      <c r="E161" s="1" t="s">
        <v>262</v>
      </c>
      <c r="F161" s="3" t="str">
        <f>HYPERLINK("https://contracts.tendsign.com/Contract/Details/2196447?eId=CkWlGZr3U8AH0h%2fldKCULAA%3d","Länk")</f>
        <v>Länk</v>
      </c>
    </row>
    <row r="162" spans="1:6" x14ac:dyDescent="0.2">
      <c r="A162" s="1" t="s">
        <v>259</v>
      </c>
      <c r="B162" s="1" t="s">
        <v>260</v>
      </c>
      <c r="C162" s="1" t="s">
        <v>265</v>
      </c>
      <c r="D162" s="1">
        <v>5562476738</v>
      </c>
      <c r="E162" s="1" t="s">
        <v>262</v>
      </c>
      <c r="F162" s="3" t="str">
        <f>HYPERLINK("https://contracts.tendsign.com/Contract/Details/2196448?eId=CkWlGZr3U8AH0h%2fldKCULAA%3d","Länk")</f>
        <v>Länk</v>
      </c>
    </row>
    <row r="163" spans="1:6" x14ac:dyDescent="0.2">
      <c r="A163" s="1" t="s">
        <v>259</v>
      </c>
      <c r="B163" s="1" t="s">
        <v>260</v>
      </c>
      <c r="C163" s="1" t="s">
        <v>266</v>
      </c>
      <c r="D163" s="1">
        <v>5567346738</v>
      </c>
      <c r="E163" s="1" t="s">
        <v>262</v>
      </c>
      <c r="F163" s="3" t="str">
        <f>HYPERLINK("https://contracts.tendsign.com/Contract/Details/2196449?eId=CkWlGZr3U8AH0h%2fldKCULAA%3d","Länk")</f>
        <v>Länk</v>
      </c>
    </row>
    <row r="164" spans="1:6" x14ac:dyDescent="0.2">
      <c r="A164" s="1" t="s">
        <v>267</v>
      </c>
      <c r="B164" s="1" t="s">
        <v>268</v>
      </c>
      <c r="C164" s="1" t="s">
        <v>269</v>
      </c>
      <c r="D164" s="1">
        <v>5561859629</v>
      </c>
      <c r="E164" s="1" t="s">
        <v>270</v>
      </c>
      <c r="F164" s="3" t="str">
        <f>HYPERLINK("https://contracts.tendsign.com/Contract/Details/2777617?eId=CkWlGZr3U8AH0h%2fldKCULAA%3d","Länk")</f>
        <v>Länk</v>
      </c>
    </row>
    <row r="165" spans="1:6" x14ac:dyDescent="0.2">
      <c r="A165" s="1" t="s">
        <v>271</v>
      </c>
      <c r="B165" s="1" t="s">
        <v>272</v>
      </c>
      <c r="C165" s="1" t="s">
        <v>273</v>
      </c>
      <c r="D165" s="1">
        <v>5563953016</v>
      </c>
      <c r="E165" s="1" t="s">
        <v>274</v>
      </c>
      <c r="F165" s="3" t="str">
        <f>HYPERLINK("https://contracts.tendsign.com/Contract/Details/2702008?eId=CkWlGZr3U8AH0h%2fldKCULAA%3d","Länk")</f>
        <v>Länk</v>
      </c>
    </row>
    <row r="166" spans="1:6" x14ac:dyDescent="0.2">
      <c r="A166" s="1" t="s">
        <v>271</v>
      </c>
      <c r="B166" s="1" t="s">
        <v>272</v>
      </c>
      <c r="C166" s="1" t="s">
        <v>275</v>
      </c>
      <c r="D166" s="1">
        <v>5566814744</v>
      </c>
      <c r="E166" s="1" t="s">
        <v>274</v>
      </c>
      <c r="F166" s="3" t="str">
        <f>HYPERLINK("https://contracts.tendsign.com/Contract/Details/2702005?eId=CkWlGZr3U8AH0h%2fldKCULAA%3d","Länk")</f>
        <v>Länk</v>
      </c>
    </row>
    <row r="167" spans="1:6" x14ac:dyDescent="0.2">
      <c r="A167" s="1" t="s">
        <v>271</v>
      </c>
      <c r="B167" s="1" t="s">
        <v>272</v>
      </c>
      <c r="C167" s="1" t="s">
        <v>276</v>
      </c>
      <c r="D167" s="1">
        <v>5566211297</v>
      </c>
      <c r="E167" s="1" t="s">
        <v>274</v>
      </c>
      <c r="F167" s="3" t="str">
        <f>HYPERLINK("https://contracts.tendsign.com/Contract/Details/2702006?eId=CkWlGZr3U8AH0h%2fldKCULAA%3d","Länk")</f>
        <v>Länk</v>
      </c>
    </row>
    <row r="168" spans="1:6" x14ac:dyDescent="0.2">
      <c r="A168" s="1" t="s">
        <v>271</v>
      </c>
      <c r="B168" s="1" t="s">
        <v>272</v>
      </c>
      <c r="C168" s="1" t="s">
        <v>277</v>
      </c>
      <c r="D168" s="1">
        <v>5561975714</v>
      </c>
      <c r="E168" s="1" t="s">
        <v>274</v>
      </c>
      <c r="F168" s="3" t="str">
        <f>HYPERLINK("https://contracts.tendsign.com/Contract/Details/2702007?eId=CkWlGZr3U8AH0h%2fldKCULAA%3d","Länk")</f>
        <v>Länk</v>
      </c>
    </row>
    <row r="169" spans="1:6" x14ac:dyDescent="0.2">
      <c r="A169" s="1" t="s">
        <v>271</v>
      </c>
      <c r="B169" s="1" t="s">
        <v>272</v>
      </c>
      <c r="C169" s="1" t="s">
        <v>278</v>
      </c>
      <c r="D169" s="1">
        <v>5564224060</v>
      </c>
      <c r="E169" s="1" t="s">
        <v>274</v>
      </c>
      <c r="F169" s="3" t="str">
        <f>HYPERLINK("https://contracts.tendsign.com/Contract/Details/2702004?eId=CkWlGZr3U8AH0h%2fldKCULAA%3d","Länk")</f>
        <v>Länk</v>
      </c>
    </row>
    <row r="170" spans="1:6" x14ac:dyDescent="0.2">
      <c r="A170" s="1" t="s">
        <v>279</v>
      </c>
      <c r="B170" s="1" t="s">
        <v>280</v>
      </c>
      <c r="C170" s="1" t="s">
        <v>85</v>
      </c>
      <c r="D170" s="1">
        <v>5560148412</v>
      </c>
      <c r="E170" s="1" t="s">
        <v>281</v>
      </c>
      <c r="F170" s="3" t="str">
        <f>HYPERLINK("https://contracts.tendsign.com/Contract/Details/1824343?eId=CkWlGZr3U8AH0h%2fldKCULAA%3d","Länk")</f>
        <v>Länk</v>
      </c>
    </row>
    <row r="171" spans="1:6" x14ac:dyDescent="0.2">
      <c r="A171" s="1" t="s">
        <v>279</v>
      </c>
      <c r="B171" s="1" t="s">
        <v>280</v>
      </c>
      <c r="C171" s="1" t="s">
        <v>282</v>
      </c>
      <c r="D171" s="1">
        <v>5566546213</v>
      </c>
      <c r="E171" s="1" t="s">
        <v>281</v>
      </c>
      <c r="F171" s="3" t="str">
        <f>HYPERLINK("https://contracts.tendsign.com/Contract/Details/1824344?eId=CkWlGZr3U8AH0h%2fldKCULAA%3d","Länk")</f>
        <v>Länk</v>
      </c>
    </row>
    <row r="172" spans="1:6" x14ac:dyDescent="0.2">
      <c r="A172" s="1" t="s">
        <v>279</v>
      </c>
      <c r="B172" s="1" t="s">
        <v>280</v>
      </c>
      <c r="C172" s="1" t="s">
        <v>283</v>
      </c>
      <c r="D172" s="1">
        <v>5560106626</v>
      </c>
      <c r="E172" s="1" t="s">
        <v>281</v>
      </c>
      <c r="F172" s="3" t="str">
        <f>HYPERLINK("https://contracts.tendsign.com/Contract/Details/1824345?eId=CkWlGZr3U8AH0h%2fldKCULAA%3d","Länk")</f>
        <v>Länk</v>
      </c>
    </row>
    <row r="173" spans="1:6" x14ac:dyDescent="0.2">
      <c r="A173" s="1" t="s">
        <v>284</v>
      </c>
      <c r="B173" s="1" t="s">
        <v>285</v>
      </c>
      <c r="C173" s="1" t="s">
        <v>286</v>
      </c>
      <c r="D173" s="1">
        <v>5564541315</v>
      </c>
      <c r="E173" s="1" t="s">
        <v>287</v>
      </c>
      <c r="F173" s="3" t="str">
        <f>HYPERLINK("https://contracts.tendsign.com/Contract/Details/2585974?eId=CkWlGZr3U8AH0h%2fldKCULAA%3d","Länk")</f>
        <v>Länk</v>
      </c>
    </row>
    <row r="174" spans="1:6" x14ac:dyDescent="0.2">
      <c r="A174" s="1" t="s">
        <v>284</v>
      </c>
      <c r="B174" s="1" t="s">
        <v>285</v>
      </c>
      <c r="C174" s="1" t="s">
        <v>288</v>
      </c>
      <c r="D174" s="1">
        <v>5565694022</v>
      </c>
      <c r="E174" s="1" t="s">
        <v>287</v>
      </c>
      <c r="F174" s="3" t="str">
        <f>HYPERLINK("https://contracts.tendsign.com/Contract/Details/2585968?eId=CkWlGZr3U8AH0h%2fldKCULAA%3d","Länk")</f>
        <v>Länk</v>
      </c>
    </row>
    <row r="175" spans="1:6" x14ac:dyDescent="0.2">
      <c r="A175" s="1" t="s">
        <v>284</v>
      </c>
      <c r="B175" s="1" t="s">
        <v>285</v>
      </c>
      <c r="C175" s="1" t="s">
        <v>289</v>
      </c>
      <c r="D175" s="1">
        <v>5566372487</v>
      </c>
      <c r="E175" s="1" t="s">
        <v>287</v>
      </c>
      <c r="F175" s="3" t="str">
        <f>HYPERLINK("https://contracts.tendsign.com/Contract/Details/2585969?eId=CkWlGZr3U8AH0h%2fldKCULAA%3d","Länk")</f>
        <v>Länk</v>
      </c>
    </row>
    <row r="176" spans="1:6" x14ac:dyDescent="0.2">
      <c r="A176" s="1" t="s">
        <v>284</v>
      </c>
      <c r="B176" s="1" t="s">
        <v>285</v>
      </c>
      <c r="C176" s="1" t="s">
        <v>290</v>
      </c>
      <c r="D176" s="1">
        <v>5565719159</v>
      </c>
      <c r="E176" s="1" t="s">
        <v>287</v>
      </c>
      <c r="F176" s="3" t="str">
        <f>HYPERLINK("https://contracts.tendsign.com/Contract/Details/2585967?eId=CkWlGZr3U8AH0h%2fldKCULAA%3d","Länk")</f>
        <v>Länk</v>
      </c>
    </row>
    <row r="177" spans="1:6" x14ac:dyDescent="0.2">
      <c r="A177" s="1" t="s">
        <v>284</v>
      </c>
      <c r="B177" s="1" t="s">
        <v>285</v>
      </c>
      <c r="C177" s="1" t="s">
        <v>282</v>
      </c>
      <c r="D177" s="1">
        <v>5566546213</v>
      </c>
      <c r="E177" s="1" t="s">
        <v>287</v>
      </c>
      <c r="F177" s="3" t="str">
        <f>HYPERLINK("https://contracts.tendsign.com/Contract/Details/2585970?eId=CkWlGZr3U8AH0h%2fldKCULAA%3d","Länk")</f>
        <v>Länk</v>
      </c>
    </row>
    <row r="178" spans="1:6" x14ac:dyDescent="0.2">
      <c r="A178" s="1" t="s">
        <v>284</v>
      </c>
      <c r="B178" s="1" t="s">
        <v>285</v>
      </c>
      <c r="C178" s="1" t="s">
        <v>291</v>
      </c>
      <c r="D178" s="1">
        <v>5592015969</v>
      </c>
      <c r="E178" s="1" t="s">
        <v>287</v>
      </c>
      <c r="F178" s="3" t="str">
        <f>HYPERLINK("https://contracts.tendsign.com/Contract/Details/2585977?eId=CkWlGZr3U8AH0h%2fldKCULAA%3d","Länk")</f>
        <v>Länk</v>
      </c>
    </row>
    <row r="179" spans="1:6" x14ac:dyDescent="0.2">
      <c r="A179" s="1" t="s">
        <v>284</v>
      </c>
      <c r="B179" s="1" t="s">
        <v>285</v>
      </c>
      <c r="C179" s="1" t="s">
        <v>292</v>
      </c>
      <c r="D179" s="1">
        <v>5565695029</v>
      </c>
      <c r="E179" s="1" t="s">
        <v>287</v>
      </c>
      <c r="F179" s="3" t="str">
        <f>HYPERLINK("https://contracts.tendsign.com/Contract/Details/2585978?eId=CkWlGZr3U8AH0h%2fldKCULAA%3d","Länk")</f>
        <v>Länk</v>
      </c>
    </row>
    <row r="180" spans="1:6" x14ac:dyDescent="0.2">
      <c r="A180" s="1" t="s">
        <v>284</v>
      </c>
      <c r="B180" s="1" t="s">
        <v>285</v>
      </c>
      <c r="C180" s="1" t="s">
        <v>293</v>
      </c>
      <c r="D180" s="1">
        <v>5566388103</v>
      </c>
      <c r="E180" s="1" t="s">
        <v>287</v>
      </c>
      <c r="F180" s="3" t="str">
        <f>HYPERLINK("https://contracts.tendsign.com/Contract/Details/2585979?eId=CkWlGZr3U8AH0h%2fldKCULAA%3d","Länk")</f>
        <v>Länk</v>
      </c>
    </row>
    <row r="181" spans="1:6" x14ac:dyDescent="0.2">
      <c r="A181" s="1" t="s">
        <v>284</v>
      </c>
      <c r="B181" s="1" t="s">
        <v>285</v>
      </c>
      <c r="C181" s="1" t="s">
        <v>294</v>
      </c>
      <c r="D181" s="1">
        <v>5566712047</v>
      </c>
      <c r="E181" s="1" t="s">
        <v>287</v>
      </c>
      <c r="F181" s="3" t="str">
        <f>HYPERLINK("https://contracts.tendsign.com/Contract/Details/2585980?eId=CkWlGZr3U8AH0h%2fldKCULAA%3d","Länk")</f>
        <v>Länk</v>
      </c>
    </row>
    <row r="182" spans="1:6" x14ac:dyDescent="0.2">
      <c r="A182" s="1" t="s">
        <v>284</v>
      </c>
      <c r="B182" s="1" t="s">
        <v>285</v>
      </c>
      <c r="C182" s="1" t="s">
        <v>295</v>
      </c>
      <c r="D182" s="1">
        <v>5561213132</v>
      </c>
      <c r="E182" s="1" t="s">
        <v>287</v>
      </c>
      <c r="F182" s="3" t="str">
        <f>HYPERLINK("https://contracts.tendsign.com/Contract/Details/2585971?eId=CkWlGZr3U8AH0h%2fldKCULAA%3d","Länk")</f>
        <v>Länk</v>
      </c>
    </row>
    <row r="183" spans="1:6" x14ac:dyDescent="0.2">
      <c r="A183" s="1" t="s">
        <v>284</v>
      </c>
      <c r="B183" s="1" t="s">
        <v>285</v>
      </c>
      <c r="C183" s="1" t="s">
        <v>296</v>
      </c>
      <c r="D183" s="1">
        <v>5562015114</v>
      </c>
      <c r="E183" s="1" t="s">
        <v>287</v>
      </c>
      <c r="F183" s="3" t="str">
        <f>HYPERLINK("https://contracts.tendsign.com/Contract/Details/2585972?eId=CkWlGZr3U8AH0h%2fldKCULAA%3d","Länk")</f>
        <v>Länk</v>
      </c>
    </row>
    <row r="184" spans="1:6" x14ac:dyDescent="0.2">
      <c r="A184" s="1" t="s">
        <v>284</v>
      </c>
      <c r="B184" s="1" t="s">
        <v>285</v>
      </c>
      <c r="C184" s="1" t="s">
        <v>246</v>
      </c>
      <c r="D184" s="1">
        <v>5561974188</v>
      </c>
      <c r="E184" s="1" t="s">
        <v>287</v>
      </c>
      <c r="F184" s="3" t="str">
        <f>HYPERLINK("https://contracts.tendsign.com/Contract/Details/2585973?eId=CkWlGZr3U8AH0h%2fldKCULAA%3d","Länk")</f>
        <v>Länk</v>
      </c>
    </row>
    <row r="185" spans="1:6" x14ac:dyDescent="0.2">
      <c r="A185" s="1" t="s">
        <v>284</v>
      </c>
      <c r="B185" s="1" t="s">
        <v>285</v>
      </c>
      <c r="C185" s="1" t="s">
        <v>297</v>
      </c>
      <c r="D185" s="1">
        <v>5593009193</v>
      </c>
      <c r="E185" s="1" t="s">
        <v>287</v>
      </c>
      <c r="F185" s="3" t="str">
        <f>HYPERLINK("https://contracts.tendsign.com/Contract/Details/2585975?eId=CkWlGZr3U8AH0h%2fldKCULAA%3d","Länk")</f>
        <v>Länk</v>
      </c>
    </row>
    <row r="186" spans="1:6" x14ac:dyDescent="0.2">
      <c r="A186" s="1" t="s">
        <v>284</v>
      </c>
      <c r="B186" s="1" t="s">
        <v>285</v>
      </c>
      <c r="C186" s="1" t="s">
        <v>298</v>
      </c>
      <c r="D186" s="1">
        <v>5565543732</v>
      </c>
      <c r="E186" s="1" t="s">
        <v>287</v>
      </c>
      <c r="F186" s="3" t="str">
        <f>HYPERLINK("https://contracts.tendsign.com/Contract/Details/2585976?eId=CkWlGZr3U8AH0h%2fldKCULAA%3d","Länk")</f>
        <v>Länk</v>
      </c>
    </row>
    <row r="187" spans="1:6" x14ac:dyDescent="0.2">
      <c r="A187" s="1" t="s">
        <v>284</v>
      </c>
      <c r="B187" s="1" t="s">
        <v>285</v>
      </c>
      <c r="C187" s="1" t="s">
        <v>299</v>
      </c>
      <c r="D187" s="1">
        <v>5561436543</v>
      </c>
      <c r="E187" s="1" t="s">
        <v>287</v>
      </c>
      <c r="F187" s="3" t="str">
        <f>HYPERLINK("https://contracts.tendsign.com/Contract/Details/2585966?eId=CkWlGZr3U8AH0h%2fldKCULAA%3d","Länk")</f>
        <v>Länk</v>
      </c>
    </row>
    <row r="188" spans="1:6" x14ac:dyDescent="0.2">
      <c r="A188" s="1" t="s">
        <v>284</v>
      </c>
      <c r="B188" s="1" t="s">
        <v>285</v>
      </c>
      <c r="C188" s="1" t="s">
        <v>300</v>
      </c>
      <c r="D188" s="1">
        <v>5567017115</v>
      </c>
      <c r="E188" s="1" t="s">
        <v>287</v>
      </c>
      <c r="F188" s="3" t="str">
        <f>HYPERLINK("https://contracts.tendsign.com/Contract/Details/2585964?eId=CkWlGZr3U8AH0h%2fldKCULAA%3d","Länk")</f>
        <v>Länk</v>
      </c>
    </row>
    <row r="189" spans="1:6" x14ac:dyDescent="0.2">
      <c r="A189" s="1" t="s">
        <v>284</v>
      </c>
      <c r="B189" s="1" t="s">
        <v>285</v>
      </c>
      <c r="C189" s="1" t="s">
        <v>301</v>
      </c>
      <c r="D189" s="1">
        <v>5564539749</v>
      </c>
      <c r="E189" s="1" t="s">
        <v>287</v>
      </c>
      <c r="F189" s="3" t="str">
        <f>HYPERLINK("https://contracts.tendsign.com/Contract/Details/2585965?eId=CkWlGZr3U8AH0h%2fldKCULAA%3d","Länk")</f>
        <v>Länk</v>
      </c>
    </row>
    <row r="190" spans="1:6" x14ac:dyDescent="0.2">
      <c r="A190" s="1" t="s">
        <v>284</v>
      </c>
      <c r="B190" s="1" t="s">
        <v>285</v>
      </c>
      <c r="C190" s="1" t="s">
        <v>302</v>
      </c>
      <c r="D190" s="1">
        <v>5563892180</v>
      </c>
      <c r="E190" s="1" t="s">
        <v>287</v>
      </c>
      <c r="F190" s="3" t="str">
        <f>HYPERLINK("https://contracts.tendsign.com/Contract/Details/2585963?eId=CkWlGZr3U8AH0h%2fldKCULAA%3d","Länk")</f>
        <v>Länk</v>
      </c>
    </row>
    <row r="191" spans="1:6" x14ac:dyDescent="0.2">
      <c r="A191" s="1" t="s">
        <v>284</v>
      </c>
      <c r="B191" s="1" t="s">
        <v>285</v>
      </c>
      <c r="C191" s="1" t="s">
        <v>303</v>
      </c>
      <c r="D191" s="1">
        <v>5590995436</v>
      </c>
      <c r="E191" s="1" t="s">
        <v>287</v>
      </c>
      <c r="F191" s="3" t="str">
        <f>HYPERLINK("https://contracts.tendsign.com/Contract/Details/2585981?eId=CkWlGZr3U8AH0h%2fldKCULAA%3d","Länk")</f>
        <v>Länk</v>
      </c>
    </row>
  </sheetData>
  <autoFilter ref="A1:F1" xr:uid="{00000000-0001-0000-0000-000000000000}"/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0"/>
  <sheetViews>
    <sheetView zoomScaleNormal="100" workbookViewId="0">
      <pane ySplit="1" topLeftCell="A2" activePane="bottomLeft" state="frozen"/>
      <selection pane="bottomLeft" activeCell="A25" sqref="A25"/>
    </sheetView>
  </sheetViews>
  <sheetFormatPr defaultColWidth="11.5703125" defaultRowHeight="12.75" x14ac:dyDescent="0.2"/>
  <cols>
    <col min="1" max="1" width="83" style="1" customWidth="1"/>
    <col min="2" max="2" width="23.7109375" style="3" customWidth="1"/>
    <col min="3" max="16384" width="11.5703125" style="1"/>
  </cols>
  <sheetData>
    <row r="1" spans="1:2" s="5" customFormat="1" ht="25.5" customHeight="1" x14ac:dyDescent="0.2">
      <c r="A1" s="4" t="s">
        <v>342</v>
      </c>
      <c r="B1" s="4" t="s">
        <v>341</v>
      </c>
    </row>
    <row r="2" spans="1:2" x14ac:dyDescent="0.2">
      <c r="A2" s="1" t="s">
        <v>304</v>
      </c>
      <c r="B2" s="3" t="str">
        <f>HYPERLINK("https://contracts.tendsign.com/ContractArea/Details/1002060?eId=CkWlGZr3U8AH0h%2fldKCULAA%3d","Länk")</f>
        <v>Länk</v>
      </c>
    </row>
    <row r="3" spans="1:2" x14ac:dyDescent="0.2">
      <c r="A3" s="1" t="s">
        <v>305</v>
      </c>
      <c r="B3" s="3" t="str">
        <f>HYPERLINK("https://contracts.tendsign.com/ContractArea/Details/2547788?eId=CkWlGZr3U8AH0h%2fldKCULAA%3d","Länk")</f>
        <v>Länk</v>
      </c>
    </row>
    <row r="4" spans="1:2" x14ac:dyDescent="0.2">
      <c r="A4" s="1" t="s">
        <v>306</v>
      </c>
      <c r="B4" s="3" t="str">
        <f>HYPERLINK("https://contracts.tendsign.com/ContractArea/Details/1002064?eId=CkWlGZr3U8AH0h%2fldKCULAA%3d","Länk")</f>
        <v>Länk</v>
      </c>
    </row>
    <row r="5" spans="1:2" x14ac:dyDescent="0.2">
      <c r="A5" s="1" t="s">
        <v>14</v>
      </c>
      <c r="B5" s="3" t="str">
        <f>HYPERLINK("https://contracts.tendsign.com/ContractArea/Details/1002077?eId=CkWlGZr3U8AH0h%2fldKCULAA%3d","Länk")</f>
        <v>Länk</v>
      </c>
    </row>
    <row r="6" spans="1:2" x14ac:dyDescent="0.2">
      <c r="A6" s="1" t="s">
        <v>18</v>
      </c>
      <c r="B6" s="3" t="str">
        <f>HYPERLINK("https://contracts.tendsign.com/ContractArea/Details/996615?eId=CkWlGZr3U8AH0h%2fldKCULAA%3d","Länk")</f>
        <v>Länk</v>
      </c>
    </row>
    <row r="7" spans="1:2" x14ac:dyDescent="0.2">
      <c r="A7" s="1" t="s">
        <v>307</v>
      </c>
      <c r="B7" s="3" t="str">
        <f>HYPERLINK("https://contracts.tendsign.com/ContractArea/Details/1002084?eId=CkWlGZr3U8AH0h%2fldKCULAA%3d","Länk")</f>
        <v>Länk</v>
      </c>
    </row>
    <row r="8" spans="1:2" x14ac:dyDescent="0.2">
      <c r="A8" s="1" t="s">
        <v>34</v>
      </c>
      <c r="B8" s="3" t="str">
        <f>HYPERLINK("https://contracts.tendsign.com/ContractArea/Details/2631305?eId=CkWlGZr3U8AH0h%2fldKCULAA%3d","Länk")</f>
        <v>Länk</v>
      </c>
    </row>
    <row r="9" spans="1:2" x14ac:dyDescent="0.2">
      <c r="A9" s="1" t="s">
        <v>308</v>
      </c>
      <c r="B9" s="3" t="str">
        <f>HYPERLINK("https://contracts.tendsign.com/ContractArea/Details/1021846?eId=CkWlGZr3U8AH0h%2fldKCULAA%3d","Länk")</f>
        <v>Länk</v>
      </c>
    </row>
    <row r="10" spans="1:2" x14ac:dyDescent="0.2">
      <c r="A10" s="1" t="s">
        <v>38</v>
      </c>
      <c r="B10" s="3" t="str">
        <f>HYPERLINK("https://contracts.tendsign.com/ContractArea/Details/1002109?eId=CkWlGZr3U8AH0h%2fldKCULAA%3d","Länk")</f>
        <v>Länk</v>
      </c>
    </row>
    <row r="11" spans="1:2" x14ac:dyDescent="0.2">
      <c r="A11" s="1" t="s">
        <v>309</v>
      </c>
      <c r="B11" s="3" t="str">
        <f>HYPERLINK("https://contracts.tendsign.com/ContractArea/Details/1021859?eId=CkWlGZr3U8AH0h%2fldKCULAA%3d","Länk")</f>
        <v>Länk</v>
      </c>
    </row>
    <row r="12" spans="1:2" x14ac:dyDescent="0.2">
      <c r="A12" s="1" t="s">
        <v>310</v>
      </c>
      <c r="B12" s="3" t="str">
        <f>HYPERLINK("https://contracts.tendsign.com/ContractArea/Details/2690771?eId=CkWlGZr3U8AH0h%2fldKCULAA%3d","Länk")</f>
        <v>Länk</v>
      </c>
    </row>
    <row r="13" spans="1:2" x14ac:dyDescent="0.2">
      <c r="A13" s="1" t="s">
        <v>47</v>
      </c>
      <c r="B13" s="3" t="str">
        <f>HYPERLINK("https://contracts.tendsign.com/ContractArea/Details/2690782?eId=CkWlGZr3U8AH0h%2fldKCULAA%3d","Länk")</f>
        <v>Länk</v>
      </c>
    </row>
    <row r="14" spans="1:2" x14ac:dyDescent="0.2">
      <c r="A14" s="1" t="s">
        <v>54</v>
      </c>
      <c r="B14" s="3" t="str">
        <f>HYPERLINK("https://contracts.tendsign.com/ContractArea/Details/2690801?eId=CkWlGZr3U8AH0h%2fldKCULAA%3d","Länk")</f>
        <v>Länk</v>
      </c>
    </row>
    <row r="15" spans="1:2" x14ac:dyDescent="0.2">
      <c r="A15" s="1" t="s">
        <v>59</v>
      </c>
      <c r="B15" s="3" t="str">
        <f>HYPERLINK("https://contracts.tendsign.com/ContractArea/Details/1002139?eId=CkWlGZr3U8AH0h%2fldKCULAA%3d","Länk")</f>
        <v>Länk</v>
      </c>
    </row>
    <row r="16" spans="1:2" x14ac:dyDescent="0.2">
      <c r="A16" s="1" t="s">
        <v>311</v>
      </c>
      <c r="B16" s="3" t="str">
        <f>HYPERLINK("https://contracts.tendsign.com/ContractArea/Details/999813?eId=CkWlGZr3U8AH0h%2fldKCULAA%3d","Länk")</f>
        <v>Länk</v>
      </c>
    </row>
    <row r="17" spans="1:2" x14ac:dyDescent="0.2">
      <c r="A17" s="1" t="s">
        <v>65</v>
      </c>
      <c r="B17" s="3" t="str">
        <f>HYPERLINK("https://contracts.tendsign.com/ContractArea/Details/1997255?eId=CkWlGZr3U8AH0h%2fldKCULAA%3d","Länk")</f>
        <v>Länk</v>
      </c>
    </row>
    <row r="18" spans="1:2" x14ac:dyDescent="0.2">
      <c r="A18" s="1" t="s">
        <v>69</v>
      </c>
      <c r="B18" s="3" t="str">
        <f>HYPERLINK("https://contracts.tendsign.com/ContractArea/Details/2510721?eId=CkWlGZr3U8AH0h%2fldKCULAA%3d","Länk")</f>
        <v>Länk</v>
      </c>
    </row>
    <row r="19" spans="1:2" x14ac:dyDescent="0.2">
      <c r="A19" s="1" t="s">
        <v>73</v>
      </c>
      <c r="B19" s="3" t="str">
        <f>HYPERLINK("https://contracts.tendsign.com/ContractArea/Details/2625104?eId=CkWlGZr3U8AH0h%2fldKCULAA%3d","Länk")</f>
        <v>Länk</v>
      </c>
    </row>
    <row r="20" spans="1:2" x14ac:dyDescent="0.2">
      <c r="A20" s="1" t="s">
        <v>77</v>
      </c>
      <c r="B20" s="3" t="str">
        <f>HYPERLINK("https://contracts.tendsign.com/ContractArea/Details/2916819?eId=CkWlGZr3U8AH0h%2fldKCULAA%3d","Länk")</f>
        <v>Länk</v>
      </c>
    </row>
    <row r="21" spans="1:2" x14ac:dyDescent="0.2">
      <c r="A21" s="1" t="s">
        <v>312</v>
      </c>
      <c r="B21" s="3" t="str">
        <f>HYPERLINK("https://contracts.tendsign.com/ContractArea/Details/1002142?eId=CkWlGZr3U8AH0h%2fldKCULAA%3d","Länk")</f>
        <v>Länk</v>
      </c>
    </row>
    <row r="22" spans="1:2" x14ac:dyDescent="0.2">
      <c r="A22" s="1" t="s">
        <v>86</v>
      </c>
      <c r="B22" s="3" t="str">
        <f>HYPERLINK("https://contracts.tendsign.com/ContractArea/Details/2117202?eId=CkWlGZr3U8AH0h%2fldKCULAA%3d","Länk")</f>
        <v>Länk</v>
      </c>
    </row>
    <row r="23" spans="1:2" x14ac:dyDescent="0.2">
      <c r="A23" s="1" t="s">
        <v>313</v>
      </c>
      <c r="B23" s="3" t="str">
        <f>HYPERLINK("https://contracts.tendsign.com/ContractArea/Details/1006413?eId=CkWlGZr3U8AH0h%2fldKCULAA%3d","Länk")</f>
        <v>Länk</v>
      </c>
    </row>
    <row r="24" spans="1:2" x14ac:dyDescent="0.2">
      <c r="A24" s="1" t="s">
        <v>88</v>
      </c>
      <c r="B24" s="3" t="str">
        <f>HYPERLINK("https://contracts.tendsign.com/ContractArea/Details/1867340?eId=CkWlGZr3U8AH0h%2fldKCULAA%3d","Länk")</f>
        <v>Länk</v>
      </c>
    </row>
    <row r="25" spans="1:2" x14ac:dyDescent="0.2">
      <c r="A25" s="1" t="s">
        <v>314</v>
      </c>
      <c r="B25" s="3" t="str">
        <f>HYPERLINK("https://contracts.tendsign.com/ContractArea/Details/1022523?eId=CkWlGZr3U8AH0h%2fldKCULAA%3d","Länk")</f>
        <v>Länk</v>
      </c>
    </row>
    <row r="26" spans="1:2" x14ac:dyDescent="0.2">
      <c r="A26" s="1" t="s">
        <v>315</v>
      </c>
      <c r="B26" s="3" t="str">
        <f>HYPERLINK("https://contracts.tendsign.com/ContractArea/Details/1743881?eId=CkWlGZr3U8AH0h%2fldKCULAA%3d","Länk")</f>
        <v>Länk</v>
      </c>
    </row>
    <row r="27" spans="1:2" x14ac:dyDescent="0.2">
      <c r="A27" s="1" t="s">
        <v>93</v>
      </c>
      <c r="B27" s="3" t="str">
        <f>HYPERLINK("https://contracts.tendsign.com/ContractArea/Details/2393276?eId=CkWlGZr3U8AH0h%2fldKCULAA%3d","Länk")</f>
        <v>Länk</v>
      </c>
    </row>
    <row r="28" spans="1:2" x14ac:dyDescent="0.2">
      <c r="A28" s="1" t="s">
        <v>95</v>
      </c>
      <c r="B28" s="3" t="str">
        <f>HYPERLINK("https://contracts.tendsign.com/ContractArea/Details/2485195?eId=CkWlGZr3U8AH0h%2fldKCULAA%3d","Länk")</f>
        <v>Länk</v>
      </c>
    </row>
    <row r="29" spans="1:2" x14ac:dyDescent="0.2">
      <c r="A29" s="1" t="s">
        <v>99</v>
      </c>
      <c r="B29" s="3" t="str">
        <f>HYPERLINK("https://contracts.tendsign.com/ContractArea/Details/1117180?eId=CkWlGZr3U8AH0h%2fldKCULAA%3d","Länk")</f>
        <v>Länk</v>
      </c>
    </row>
    <row r="30" spans="1:2" x14ac:dyDescent="0.2">
      <c r="A30" s="1" t="s">
        <v>316</v>
      </c>
      <c r="B30" s="3" t="str">
        <f>HYPERLINK("https://contracts.tendsign.com/ContractArea/Details/1743320?eId=CkWlGZr3U8AH0h%2fldKCULAA%3d","Länk")</f>
        <v>Länk</v>
      </c>
    </row>
    <row r="31" spans="1:2" x14ac:dyDescent="0.2">
      <c r="A31" s="1" t="s">
        <v>317</v>
      </c>
      <c r="B31" s="3" t="str">
        <f>HYPERLINK("https://contracts.tendsign.com/ContractArea/Details/1743891?eId=CkWlGZr3U8AH0h%2fldKCULAA%3d","Länk")</f>
        <v>Länk</v>
      </c>
    </row>
    <row r="32" spans="1:2" x14ac:dyDescent="0.2">
      <c r="A32" s="1" t="s">
        <v>318</v>
      </c>
      <c r="B32" s="3" t="str">
        <f>HYPERLINK("https://contracts.tendsign.com/ContractArea/Details/1002298?eId=CkWlGZr3U8AH0h%2fldKCULAA%3d","Länk")</f>
        <v>Länk</v>
      </c>
    </row>
    <row r="33" spans="1:2" x14ac:dyDescent="0.2">
      <c r="A33" s="1" t="s">
        <v>319</v>
      </c>
      <c r="B33" s="3" t="str">
        <f>HYPERLINK("https://contracts.tendsign.com/ContractArea/Details/2684087?eId=CkWlGZr3U8AH0h%2fldKCULAA%3d","Länk")</f>
        <v>Länk</v>
      </c>
    </row>
    <row r="34" spans="1:2" x14ac:dyDescent="0.2">
      <c r="A34" s="1" t="s">
        <v>320</v>
      </c>
      <c r="B34" s="3" t="str">
        <f>HYPERLINK("https://contracts.tendsign.com/ContractArea/Details/2684097?eId=CkWlGZr3U8AH0h%2fldKCULAA%3d","Länk")</f>
        <v>Länk</v>
      </c>
    </row>
    <row r="35" spans="1:2" x14ac:dyDescent="0.2">
      <c r="A35" s="1" t="s">
        <v>321</v>
      </c>
      <c r="B35" s="3" t="str">
        <f>HYPERLINK("https://contracts.tendsign.com/ContractArea/Details/2684085?eId=CkWlGZr3U8AH0h%2fldKCULAA%3d","Länk")</f>
        <v>Länk</v>
      </c>
    </row>
    <row r="36" spans="1:2" x14ac:dyDescent="0.2">
      <c r="A36" s="1" t="s">
        <v>127</v>
      </c>
      <c r="B36" s="3" t="str">
        <f>HYPERLINK("https://contracts.tendsign.com/ContractArea/Details/1001725?eId=CkWlGZr3U8AH0h%2fldKCULAA%3d","Länk")</f>
        <v>Länk</v>
      </c>
    </row>
    <row r="37" spans="1:2" x14ac:dyDescent="0.2">
      <c r="A37" s="1" t="s">
        <v>322</v>
      </c>
      <c r="B37" s="3" t="str">
        <f>HYPERLINK("https://contracts.tendsign.com/ContractArea/Details/1002580?eId=CkWlGZr3U8AH0h%2fldKCULAA%3d","Länk")</f>
        <v>Länk</v>
      </c>
    </row>
    <row r="38" spans="1:2" x14ac:dyDescent="0.2">
      <c r="A38" s="1" t="s">
        <v>323</v>
      </c>
      <c r="B38" s="3" t="str">
        <f>HYPERLINK("https://contracts.tendsign.com/ContractArea/Details/1022553?eId=CkWlGZr3U8AH0h%2fldKCULAA%3d","Länk")</f>
        <v>Länk</v>
      </c>
    </row>
    <row r="39" spans="1:2" x14ac:dyDescent="0.2">
      <c r="A39" s="1" t="s">
        <v>324</v>
      </c>
      <c r="B39" s="3" t="str">
        <f>HYPERLINK("https://contracts.tendsign.com/ContractArea/Details/2888096?eId=CkWlGZr3U8AH0h%2fldKCULAA%3d","Länk")</f>
        <v>Länk</v>
      </c>
    </row>
    <row r="40" spans="1:2" x14ac:dyDescent="0.2">
      <c r="A40" s="1" t="s">
        <v>144</v>
      </c>
      <c r="B40" s="3" t="str">
        <f>HYPERLINK("https://contracts.tendsign.com/ContractArea/Details/1717058?eId=CkWlGZr3U8AH0h%2fldKCULAA%3d","Länk")</f>
        <v>Länk</v>
      </c>
    </row>
    <row r="41" spans="1:2" x14ac:dyDescent="0.2">
      <c r="A41" s="1" t="s">
        <v>148</v>
      </c>
      <c r="B41" s="3" t="str">
        <f>HYPERLINK("https://contracts.tendsign.com/ContractArea/Details/1005010?eId=CkWlGZr3U8AH0h%2fldKCULAA%3d","Länk")</f>
        <v>Länk</v>
      </c>
    </row>
    <row r="42" spans="1:2" x14ac:dyDescent="0.2">
      <c r="A42" s="1" t="s">
        <v>154</v>
      </c>
      <c r="B42" s="3" t="str">
        <f>HYPERLINK("https://contracts.tendsign.com/ContractArea/Details/1166637?eId=CkWlGZr3U8AH0h%2fldKCULAA%3d","Länk")</f>
        <v>Länk</v>
      </c>
    </row>
    <row r="43" spans="1:2" x14ac:dyDescent="0.2">
      <c r="A43" s="1" t="s">
        <v>325</v>
      </c>
      <c r="B43" s="3" t="str">
        <f>HYPERLINK("https://contracts.tendsign.com/ContractArea/Details/1804543?eId=CkWlGZr3U8AH0h%2fldKCULAA%3d","Länk")</f>
        <v>Länk</v>
      </c>
    </row>
    <row r="44" spans="1:2" x14ac:dyDescent="0.2">
      <c r="A44" s="1" t="s">
        <v>165</v>
      </c>
      <c r="B44" s="3" t="str">
        <f>HYPERLINK("https://contracts.tendsign.com/ContractArea/Details/1005011?eId=CkWlGZr3U8AH0h%2fldKCULAA%3d","Länk")</f>
        <v>Länk</v>
      </c>
    </row>
    <row r="45" spans="1:2" x14ac:dyDescent="0.2">
      <c r="A45" s="1" t="s">
        <v>326</v>
      </c>
      <c r="B45" s="3" t="str">
        <f>HYPERLINK("https://contracts.tendsign.com/ContractArea/Details/1176899?eId=CkWlGZr3U8AH0h%2fldKCULAA%3d","Länk")</f>
        <v>Länk</v>
      </c>
    </row>
    <row r="46" spans="1:2" x14ac:dyDescent="0.2">
      <c r="A46" s="1" t="s">
        <v>327</v>
      </c>
      <c r="B46" s="3" t="str">
        <f>HYPERLINK("https://contracts.tendsign.com/ContractArea/Details/2491958?eId=CkWlGZr3U8AH0h%2fldKCULAA%3d","Länk")</f>
        <v>Länk</v>
      </c>
    </row>
    <row r="47" spans="1:2" x14ac:dyDescent="0.2">
      <c r="A47" s="1" t="s">
        <v>191</v>
      </c>
      <c r="B47" s="3" t="str">
        <f>HYPERLINK("https://contracts.tendsign.com/ContractArea/Details/1006377?eId=CkWlGZr3U8AH0h%2fldKCULAA%3d","Länk")</f>
        <v>Länk</v>
      </c>
    </row>
    <row r="48" spans="1:2" x14ac:dyDescent="0.2">
      <c r="A48" s="1" t="s">
        <v>197</v>
      </c>
      <c r="B48" s="3" t="str">
        <f>HYPERLINK("https://contracts.tendsign.com/ContractArea/Details/1006395?eId=CkWlGZr3U8AH0h%2fldKCULAA%3d","Länk")</f>
        <v>Länk</v>
      </c>
    </row>
    <row r="49" spans="1:2" x14ac:dyDescent="0.2">
      <c r="A49" s="1" t="s">
        <v>328</v>
      </c>
      <c r="B49" s="3" t="str">
        <f>HYPERLINK("https://contracts.tendsign.com/ContractArea/Details/1010163?eId=CkWlGZr3U8AH0h%2fldKCULAA%3d","Länk")</f>
        <v>Länk</v>
      </c>
    </row>
    <row r="50" spans="1:2" x14ac:dyDescent="0.2">
      <c r="A50" s="1" t="s">
        <v>329</v>
      </c>
      <c r="B50" s="3" t="str">
        <f>HYPERLINK("https://contracts.tendsign.com/ContractArea/Details/1006383?eId=CkWlGZr3U8AH0h%2fldKCULAA%3d","Länk")</f>
        <v>Länk</v>
      </c>
    </row>
    <row r="51" spans="1:2" x14ac:dyDescent="0.2">
      <c r="A51" s="1" t="s">
        <v>218</v>
      </c>
      <c r="B51" s="3" t="str">
        <f>HYPERLINK("https://contracts.tendsign.com/ContractArea/Details/2684092?eId=CkWlGZr3U8AH0h%2fldKCULAA%3d","Länk")</f>
        <v>Länk</v>
      </c>
    </row>
    <row r="52" spans="1:2" x14ac:dyDescent="0.2">
      <c r="A52" s="1" t="s">
        <v>222</v>
      </c>
      <c r="B52" s="3" t="str">
        <f>HYPERLINK("https://contracts.tendsign.com/ContractArea/Details/1006387?eId=CkWlGZr3U8AH0h%2fldKCULAA%3d","Länk")</f>
        <v>Länk</v>
      </c>
    </row>
    <row r="53" spans="1:2" x14ac:dyDescent="0.2">
      <c r="A53" s="1" t="s">
        <v>330</v>
      </c>
      <c r="B53" s="3" t="str">
        <f>HYPERLINK("https://contracts.tendsign.com/ContractArea/Details/1022521?eId=CkWlGZr3U8AH0h%2fldKCULAA%3d","Länk")</f>
        <v>Länk</v>
      </c>
    </row>
    <row r="54" spans="1:2" x14ac:dyDescent="0.2">
      <c r="A54" s="1" t="s">
        <v>226</v>
      </c>
      <c r="B54" s="3" t="str">
        <f>HYPERLINK("https://contracts.tendsign.com/ContractArea/Details/2684091?eId=CkWlGZr3U8AH0h%2fldKCULAA%3d","Länk")</f>
        <v>Länk</v>
      </c>
    </row>
    <row r="55" spans="1:2" x14ac:dyDescent="0.2">
      <c r="A55" s="1" t="s">
        <v>331</v>
      </c>
      <c r="B55" s="3" t="str">
        <f>HYPERLINK("https://contracts.tendsign.com/ContractArea/Details/1006389?eId=CkWlGZr3U8AH0h%2fldKCULAA%3d","Länk")</f>
        <v>Länk</v>
      </c>
    </row>
    <row r="56" spans="1:2" x14ac:dyDescent="0.2">
      <c r="A56" s="1" t="s">
        <v>332</v>
      </c>
      <c r="B56" s="3" t="str">
        <f>HYPERLINK("https://contracts.tendsign.com/ContractArea/Details/1177892?eId=CkWlGZr3U8AH0h%2fldKCULAA%3d","Länk")</f>
        <v>Länk</v>
      </c>
    </row>
    <row r="57" spans="1:2" x14ac:dyDescent="0.2">
      <c r="A57" s="1" t="s">
        <v>241</v>
      </c>
      <c r="B57" s="3" t="str">
        <f>HYPERLINK("https://contracts.tendsign.com/ContractArea/Details/1391408?eId=CkWlGZr3U8AH0h%2fldKCULAA%3d","Länk")</f>
        <v>Länk</v>
      </c>
    </row>
    <row r="58" spans="1:2" x14ac:dyDescent="0.2">
      <c r="A58" s="1" t="s">
        <v>254</v>
      </c>
      <c r="B58" s="3" t="str">
        <f>HYPERLINK("https://contracts.tendsign.com/ContractArea/Details/1391403?eId=CkWlGZr3U8AH0h%2fldKCULAA%3d","Länk")</f>
        <v>Länk</v>
      </c>
    </row>
    <row r="59" spans="1:2" x14ac:dyDescent="0.2">
      <c r="A59" s="1" t="s">
        <v>259</v>
      </c>
      <c r="B59" s="3" t="str">
        <f>HYPERLINK("https://contracts.tendsign.com/ContractArea/Details/1006396?eId=CkWlGZr3U8AH0h%2fldKCULAA%3d","Länk")</f>
        <v>Länk</v>
      </c>
    </row>
    <row r="60" spans="1:2" x14ac:dyDescent="0.2">
      <c r="A60" s="1" t="s">
        <v>333</v>
      </c>
      <c r="B60" s="3" t="str">
        <f>HYPERLINK("https://contracts.tendsign.com/ContractArea/Details/1006397?eId=CkWlGZr3U8AH0h%2fldKCULAA%3d","Länk")</f>
        <v>Länk</v>
      </c>
    </row>
    <row r="61" spans="1:2" x14ac:dyDescent="0.2">
      <c r="A61" s="1" t="s">
        <v>271</v>
      </c>
      <c r="B61" s="3" t="str">
        <f>HYPERLINK("https://contracts.tendsign.com/ContractArea/Details/1006403?eId=CkWlGZr3U8AH0h%2fldKCULAA%3d","Länk")</f>
        <v>Länk</v>
      </c>
    </row>
    <row r="62" spans="1:2" x14ac:dyDescent="0.2">
      <c r="A62" s="1" t="s">
        <v>334</v>
      </c>
      <c r="B62" s="3" t="str">
        <f>HYPERLINK("https://contracts.tendsign.com/ContractArea/Details/1006404?eId=CkWlGZr3U8AH0h%2fldKCULAA%3d","Länk")</f>
        <v>Länk</v>
      </c>
    </row>
    <row r="63" spans="1:2" x14ac:dyDescent="0.2">
      <c r="A63" s="1" t="s">
        <v>335</v>
      </c>
      <c r="B63" s="3" t="str">
        <f>HYPERLINK("https://contracts.tendsign.com/ContractArea/Details/1152451?eId=CkWlGZr3U8AH0h%2fldKCULAA%3d","Länk")</f>
        <v>Länk</v>
      </c>
    </row>
    <row r="64" spans="1:2" x14ac:dyDescent="0.2">
      <c r="A64" s="1" t="s">
        <v>336</v>
      </c>
      <c r="B64" s="3" t="str">
        <f>HYPERLINK("https://contracts.tendsign.com/ContractArea/Details/1006407?eId=CkWlGZr3U8AH0h%2fldKCULAA%3d","Länk")</f>
        <v>Länk</v>
      </c>
    </row>
    <row r="65" spans="1:2" x14ac:dyDescent="0.2">
      <c r="A65" s="1" t="s">
        <v>337</v>
      </c>
      <c r="B65" s="3" t="str">
        <f>HYPERLINK("https://contracts.tendsign.com/ContractArea/Details/1022543?eId=CkWlGZr3U8AH0h%2fldKCULAA%3d","Länk")</f>
        <v>Länk</v>
      </c>
    </row>
    <row r="66" spans="1:2" x14ac:dyDescent="0.2">
      <c r="A66" s="1" t="s">
        <v>338</v>
      </c>
      <c r="B66" s="3" t="str">
        <f>HYPERLINK("https://contracts.tendsign.com/ContractArea/Details/2888106?eId=CkWlGZr3U8AH0h%2fldKCULAA%3d","Länk")</f>
        <v>Länk</v>
      </c>
    </row>
    <row r="67" spans="1:2" x14ac:dyDescent="0.2">
      <c r="A67" s="1" t="s">
        <v>339</v>
      </c>
      <c r="B67" s="3" t="str">
        <f>HYPERLINK("https://contracts.tendsign.com/ContractArea/Details/1006409?eId=CkWlGZr3U8AH0h%2fldKCULAA%3d","Länk")</f>
        <v>Länk</v>
      </c>
    </row>
    <row r="68" spans="1:2" x14ac:dyDescent="0.2">
      <c r="A68" s="1" t="s">
        <v>279</v>
      </c>
      <c r="B68" s="3" t="str">
        <f>HYPERLINK("https://contracts.tendsign.com/ContractArea/Details/1166255?eId=CkWlGZr3U8AH0h%2fldKCULAA%3d","Länk")</f>
        <v>Länk</v>
      </c>
    </row>
    <row r="69" spans="1:2" x14ac:dyDescent="0.2">
      <c r="A69" s="1" t="s">
        <v>340</v>
      </c>
      <c r="B69" s="3" t="str">
        <f>HYPERLINK("https://contracts.tendsign.com/ContractArea/Details/1022531?eId=CkWlGZr3U8AH0h%2fldKCULAA%3d","Länk")</f>
        <v>Länk</v>
      </c>
    </row>
    <row r="70" spans="1:2" x14ac:dyDescent="0.2">
      <c r="A70" s="1" t="s">
        <v>284</v>
      </c>
      <c r="B70" s="3" t="str">
        <f>HYPERLINK("https://contracts.tendsign.com/ContractArea/Details/1166652?eId=CkWlGZr3U8AH0h%2fldKCULAA%3d","Länk")</f>
        <v>Länk</v>
      </c>
    </row>
  </sheetData>
  <autoFilter ref="A1:B1" xr:uid="{00000000-0001-0000-0100-000000000000}"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Avtal</vt:lpstr>
      <vt:lpstr>Avtalsområden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Merita Norberg</cp:lastModifiedBy>
  <cp:revision>1</cp:revision>
  <dcterms:created xsi:type="dcterms:W3CDTF">2025-02-06T09:55:02Z</dcterms:created>
  <dcterms:modified xsi:type="dcterms:W3CDTF">2025-02-06T12:19:49Z</dcterms:modified>
  <dc:language>en-US</dc:language>
</cp:coreProperties>
</file>