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vtal" sheetId="1" r:id="rId4"/>
    <sheet state="visible" name="Avtalsområden" sheetId="2" r:id="rId5"/>
  </sheets>
  <definedNames/>
  <calcPr/>
  <extLst>
    <ext uri="GoogleSheetsCustomDataVersion2">
      <go:sheetsCustomData xmlns:go="http://customooxmlschemas.google.com/" r:id="rId6" roundtripDataChecksum="ZYuKAhsP3XrImJdruv4LRDkKk4ueu3KCMRYZYutO4Ls="/>
    </ext>
  </extLst>
</workbook>
</file>

<file path=xl/sharedStrings.xml><?xml version="1.0" encoding="utf-8"?>
<sst xmlns="http://schemas.openxmlformats.org/spreadsheetml/2006/main" count="874" uniqueCount="361">
  <si>
    <t>Namn</t>
  </si>
  <si>
    <t>Referensnummer</t>
  </si>
  <si>
    <t>Leverantör</t>
  </si>
  <si>
    <t>Org.nummer</t>
  </si>
  <si>
    <t>Avtalsområde</t>
  </si>
  <si>
    <t>Avtalslänk</t>
  </si>
  <si>
    <t>Avfallshanteringsprodukter - del A</t>
  </si>
  <si>
    <t>21-113</t>
  </si>
  <si>
    <t>San Sac AB</t>
  </si>
  <si>
    <t xml:space="preserve"> Avfallshanteringsprodukter</t>
  </si>
  <si>
    <t>IREC Svenska AB</t>
  </si>
  <si>
    <t>Namdal AB</t>
  </si>
  <si>
    <t>Avfallshanteringsprodukter - del B</t>
  </si>
  <si>
    <t>Avfallshanteringsprodukter - del C</t>
  </si>
  <si>
    <t>Finbin Sverige AB</t>
  </si>
  <si>
    <t>Avfallshanteringsprodukter - del D</t>
  </si>
  <si>
    <t>Badrumsmöbler</t>
  </si>
  <si>
    <t>20-137</t>
  </si>
  <si>
    <t>AB Byggbeslag</t>
  </si>
  <si>
    <t xml:space="preserve"> Badrumsmöbler</t>
  </si>
  <si>
    <t>Dahl Sverige Aktiebolag</t>
  </si>
  <si>
    <t>Ahlsell Sverige AB</t>
  </si>
  <si>
    <t>LIB</t>
  </si>
  <si>
    <t>Balkonginglasning</t>
  </si>
  <si>
    <t>21-155</t>
  </si>
  <si>
    <t>Sunparadise Sverige AB</t>
  </si>
  <si>
    <t xml:space="preserve"> Balkonginglasning</t>
  </si>
  <si>
    <t>Biogas</t>
  </si>
  <si>
    <t>21-146</t>
  </si>
  <si>
    <t>E.ON Energilösningar Aktiebolag</t>
  </si>
  <si>
    <t xml:space="preserve"> Biogas</t>
  </si>
  <si>
    <t>Brandskydd - A2, A3, A4, A5, A6 &amp; A7</t>
  </si>
  <si>
    <t>20-120</t>
  </si>
  <si>
    <t>Securitas Sverige Aktiebolag</t>
  </si>
  <si>
    <t xml:space="preserve"> Brandskydd</t>
  </si>
  <si>
    <t>Presto AB</t>
  </si>
  <si>
    <t>Brandskydd - A2, A4, A6 &amp; A7</t>
  </si>
  <si>
    <t>NOHA Sweden AB</t>
  </si>
  <si>
    <t>Brandskydd - A3 &amp; A5</t>
  </si>
  <si>
    <t>Dafo Brand Aktiebolag</t>
  </si>
  <si>
    <t>Brandskyddsprodukter och tjänster, region Nord</t>
  </si>
  <si>
    <t>24-120</t>
  </si>
  <si>
    <t xml:space="preserve"> Fastighetsunderhåll/ Fastighetsnära tjänster, Brandskydd</t>
  </si>
  <si>
    <t>Brandvarnare och brandfiltar</t>
  </si>
  <si>
    <t>24-131</t>
  </si>
  <si>
    <t xml:space="preserve"> Brandvarnare och brandfiltar</t>
  </si>
  <si>
    <t>Deltronic Security AB</t>
  </si>
  <si>
    <t>Byggentreprenadtjänster - Samordnad upphandling Hälsingland</t>
  </si>
  <si>
    <t>20/44</t>
  </si>
  <si>
    <t>Sidskogen Bygg AB</t>
  </si>
  <si>
    <t xml:space="preserve"> Byggentreprenadtjänster - samordnad upphandling Hälsingland</t>
  </si>
  <si>
    <t>Lars Nord Bygg AB</t>
  </si>
  <si>
    <t>H-B Bygg i Hälsingland AB</t>
  </si>
  <si>
    <t>HälsingeBygg i Hudiksvall AB</t>
  </si>
  <si>
    <t>Byggmaterial</t>
  </si>
  <si>
    <t>22-123</t>
  </si>
  <si>
    <t>Nordströms Bygghandel AB</t>
  </si>
  <si>
    <t xml:space="preserve"> Byggmaterial</t>
  </si>
  <si>
    <t>Bygma Gruppen AB</t>
  </si>
  <si>
    <t>Beijer Byggmaterial Aktiebolag</t>
  </si>
  <si>
    <t>Woody Bygghandel AB</t>
  </si>
  <si>
    <t>Optimera Svenska AB</t>
  </si>
  <si>
    <t>Dörrar, enbart leverans</t>
  </si>
  <si>
    <t>24-112</t>
  </si>
  <si>
    <t>Svenska Skydd AB</t>
  </si>
  <si>
    <t xml:space="preserve"> Dörrar, enbart leverans</t>
  </si>
  <si>
    <t>Robust Ståldörrar AB</t>
  </si>
  <si>
    <t>Secor AB</t>
  </si>
  <si>
    <t>A Lundgren Smide AB</t>
  </si>
  <si>
    <t>Elfordon</t>
  </si>
  <si>
    <t>22-127</t>
  </si>
  <si>
    <t>E-Tron AB</t>
  </si>
  <si>
    <t xml:space="preserve"> Elfordon</t>
  </si>
  <si>
    <t>MaskinParken Sverige AB</t>
  </si>
  <si>
    <t>Nomaco AB</t>
  </si>
  <si>
    <t>Elkraft 21-134</t>
  </si>
  <si>
    <t>21-134</t>
  </si>
  <si>
    <t xml:space="preserve"> Elkraft 21-134</t>
  </si>
  <si>
    <t>Mälarenergi AB</t>
  </si>
  <si>
    <t>Energi Försäljning Sverige AB</t>
  </si>
  <si>
    <t>Skellefteå Kraft AB</t>
  </si>
  <si>
    <t>Bixia AB</t>
  </si>
  <si>
    <t>Elkraft 22-134</t>
  </si>
  <si>
    <t>22-134</t>
  </si>
  <si>
    <t xml:space="preserve"> Elkraft 22-134</t>
  </si>
  <si>
    <t>Elkraft 23-134</t>
  </si>
  <si>
    <t>23-134</t>
  </si>
  <si>
    <t xml:space="preserve"> Elkraft 23-134</t>
  </si>
  <si>
    <t>Elkraft 24-134</t>
  </si>
  <si>
    <t>24-134</t>
  </si>
  <si>
    <t>Bodens Energi Aktiebolag</t>
  </si>
  <si>
    <t xml:space="preserve"> Elkraft 24-134</t>
  </si>
  <si>
    <t>Elmaterial och belysning</t>
  </si>
  <si>
    <t>20-103</t>
  </si>
  <si>
    <t xml:space="preserve"> Elmaterial och Belysning</t>
  </si>
  <si>
    <t>Rexel Sverige AB</t>
  </si>
  <si>
    <t>Elektroskandia Sverige AB</t>
  </si>
  <si>
    <t>e-Mobility (en del av 20-103 Elmaterial och belysning)</t>
  </si>
  <si>
    <t xml:space="preserve"> e-Mobility (en del av 20-103 Elmaterial och belysning)</t>
  </si>
  <si>
    <t>Fastighetsförnödenheter</t>
  </si>
  <si>
    <t>21-122</t>
  </si>
  <si>
    <t xml:space="preserve"> Fastighetsförnödenheter</t>
  </si>
  <si>
    <t>Swedol AB</t>
  </si>
  <si>
    <t>Bygg- och Industrigross Norden AB</t>
  </si>
  <si>
    <t>Fönster- och dörrtillbehör (en del av 21-122 Fastighetsförnödenheter)</t>
  </si>
  <si>
    <t xml:space="preserve"> Fönster- och dörrtillbehör (en del av 21-122 Fastighetsförnödenheter)</t>
  </si>
  <si>
    <t>Fönster och fönsterdörrar i komposit - enbart leverans</t>
  </si>
  <si>
    <t>23-172</t>
  </si>
  <si>
    <t>MIR Gruppen AB</t>
  </si>
  <si>
    <t xml:space="preserve"> Fönster och fönsterdörrar i komposit - enbart leverans</t>
  </si>
  <si>
    <t>Fönster och fönsterdörrar i komposit - leverans med montage</t>
  </si>
  <si>
    <t>23-171</t>
  </si>
  <si>
    <t>TK Fönsterbyte AB</t>
  </si>
  <si>
    <t xml:space="preserve"> Fönster och fönsterdörrar i komposit - leverans med montage</t>
  </si>
  <si>
    <t>Interoc Dörr &amp; Fönster</t>
  </si>
  <si>
    <t>Entreprenadprojekt Täby AB</t>
  </si>
  <si>
    <t>Fönster och fönsterdörrar i trä/aluminium samt trä/trä - leverans</t>
  </si>
  <si>
    <t>20-142</t>
  </si>
  <si>
    <t>SSN Produktutveckling AB</t>
  </si>
  <si>
    <t xml:space="preserve"> Fönster och fönsterdörrar i trä/aluminium samt trä/trä - leverans</t>
  </si>
  <si>
    <t>H-Fönstret AB</t>
  </si>
  <si>
    <t>Fönster och fönsterdörrar i trä/aluminium samt trä/trä - leverans med montage, avtalsomr. A, C, D</t>
  </si>
  <si>
    <t>20-141</t>
  </si>
  <si>
    <t xml:space="preserve"> Fönster och fönsterdörrar i trä/aluminium samt trä/trä - leverans med montage</t>
  </si>
  <si>
    <t>Mockfjärds Fönster AB</t>
  </si>
  <si>
    <t>Fönster och fönsterdörrar i trä/aluminium samt trä/trä - leverans med montage, avtalsomr. B</t>
  </si>
  <si>
    <t>FSN Nordfönster AB</t>
  </si>
  <si>
    <t>Förrådslösningar - enbart leverans</t>
  </si>
  <si>
    <t>23-139</t>
  </si>
  <si>
    <t>Axelent Aktiebolag</t>
  </si>
  <si>
    <t xml:space="preserve"> Förrådslösningar</t>
  </si>
  <si>
    <t>Förrådslösningar - inklusive montage</t>
  </si>
  <si>
    <t>22-138</t>
  </si>
  <si>
    <t>Troax Nordic AB</t>
  </si>
  <si>
    <t>Försäkringsförmedling Företagsförsäkring</t>
  </si>
  <si>
    <t>24-190</t>
  </si>
  <si>
    <t>Försäkringsmäklarna Skeppsbron AB</t>
  </si>
  <si>
    <t xml:space="preserve"> Försäkringsförmedling – Företagsförsäkring</t>
  </si>
  <si>
    <t>Willis Towers Watson Sweden AB</t>
  </si>
  <si>
    <t>Leif Bolander &amp; Co Aktiebolag</t>
  </si>
  <si>
    <t>Garageportar</t>
  </si>
  <si>
    <t>21-129</t>
  </si>
  <si>
    <t>Garageportexperten Sverige AB</t>
  </si>
  <si>
    <t xml:space="preserve"> Garageportar</t>
  </si>
  <si>
    <t>Golventreprenadtjänster - Samordnad upphandling Hälsingland</t>
  </si>
  <si>
    <t>20/41</t>
  </si>
  <si>
    <t>Jannes Golv i Hudiksvall Aktiebolag</t>
  </si>
  <si>
    <t xml:space="preserve"> Golventreprenadtjänster - samordnad upphandling Hälsingland</t>
  </si>
  <si>
    <t>Hälsinge Golv AB</t>
  </si>
  <si>
    <t>Golv- &amp; Kakel Gävleborg AB</t>
  </si>
  <si>
    <t>Albert Engstrands Golvfirma Aktiebolag</t>
  </si>
  <si>
    <t>IMD-produkter - avtalsområde A</t>
  </si>
  <si>
    <t>22-145</t>
  </si>
  <si>
    <t>ELVACO Aktiebolag</t>
  </si>
  <si>
    <t xml:space="preserve"> IMD-produkter</t>
  </si>
  <si>
    <t>Ngenic Sverige AB</t>
  </si>
  <si>
    <t>Diehl Metering GmbH</t>
  </si>
  <si>
    <t>IMD-produkter - avtalsområde B</t>
  </si>
  <si>
    <t>Ambiductor AB</t>
  </si>
  <si>
    <t>IMD-produkter - avtalsområde C</t>
  </si>
  <si>
    <t>EcoGuard</t>
  </si>
  <si>
    <t>IMD-produkter - avtalsområde D</t>
  </si>
  <si>
    <t>IMD-produkter - avtalsområde E</t>
  </si>
  <si>
    <t>IMD-produkter - avtalsområde F</t>
  </si>
  <si>
    <t>Smartvatten AB</t>
  </si>
  <si>
    <t>Kompletteringsbyggnader - Tvättstugor</t>
  </si>
  <si>
    <t>21-162</t>
  </si>
  <si>
    <t>Älö Trä Vimmerby AB</t>
  </si>
  <si>
    <t xml:space="preserve"> Kompletteringsbyggnader - Tvättstugor</t>
  </si>
  <si>
    <t>Konstgräs (Lekplats- och sportutrustning del D)</t>
  </si>
  <si>
    <t>20-114</t>
  </si>
  <si>
    <t>Lappset Sweden AB</t>
  </si>
  <si>
    <t xml:space="preserve"> Lekplats- och sportutrustning, Konstgräs (en del av Lekplats- och sportutrustning 20-114)</t>
  </si>
  <si>
    <t>Lekolar AB</t>
  </si>
  <si>
    <t>KOMPAN Sverige AB</t>
  </si>
  <si>
    <t>Köks- och förvaringslösningar</t>
  </si>
  <si>
    <t>21-140</t>
  </si>
  <si>
    <t>Modexa AB</t>
  </si>
  <si>
    <t xml:space="preserve"> Köks- och förvaringslösningar</t>
  </si>
  <si>
    <t>Scandinavian Kitchen Aktiebolag</t>
  </si>
  <si>
    <t>Köksfläktar och ventilation</t>
  </si>
  <si>
    <t>22-110</t>
  </si>
  <si>
    <t>Franke Futurum Aktiebolag</t>
  </si>
  <si>
    <t xml:space="preserve"> Köksfläktar och ventilation</t>
  </si>
  <si>
    <t>Lindab Sverige AB</t>
  </si>
  <si>
    <t>Lastmaskiner</t>
  </si>
  <si>
    <t>23-125</t>
  </si>
  <si>
    <t>Willegruppen AB</t>
  </si>
  <si>
    <t xml:space="preserve"> Markvårdsmaskiner</t>
  </si>
  <si>
    <t>Axima AB</t>
  </si>
  <si>
    <t>Lekplats- och sportutrustning del A</t>
  </si>
  <si>
    <t>HAGS Aneby AB</t>
  </si>
  <si>
    <t xml:space="preserve"> Lekplats- och sportutrustning</t>
  </si>
  <si>
    <t>Söve AB</t>
  </si>
  <si>
    <t>Lekplats- och sportutrustning del B och C</t>
  </si>
  <si>
    <t>KPLN Design AB</t>
  </si>
  <si>
    <t>Tressport och Lek AB</t>
  </si>
  <si>
    <t>Luftfilter</t>
  </si>
  <si>
    <t>24-130</t>
  </si>
  <si>
    <t>MANN + HUMMEL Vokes Air AB</t>
  </si>
  <si>
    <t xml:space="preserve"> Luftfilter</t>
  </si>
  <si>
    <t>Ultramare Aktiebolag</t>
  </si>
  <si>
    <t>Camfil Svenska Aktiebolag</t>
  </si>
  <si>
    <t>Dinair AB</t>
  </si>
  <si>
    <t>Markvårdsmaskiner del A och I</t>
  </si>
  <si>
    <t>Globe Technologies Sweden AB</t>
  </si>
  <si>
    <t>Markvårdsmaskiner del A, C, D, F, H.</t>
  </si>
  <si>
    <t>Markvårdsmaskiner del A, C, F, H, I</t>
  </si>
  <si>
    <t>Hako Ground &amp; Garden AB</t>
  </si>
  <si>
    <t>Markvårdsmaskiner del A, G och I</t>
  </si>
  <si>
    <t>XYZ Maskin Aktiebolag</t>
  </si>
  <si>
    <t>Markvårdsmaskiner del C</t>
  </si>
  <si>
    <t>Timan A/S</t>
  </si>
  <si>
    <t>Markvårdsmaskiner del C och D</t>
  </si>
  <si>
    <t>Sweep Sopmaskiner Sverige AB</t>
  </si>
  <si>
    <t>Markvårdsmaskiner del C och F</t>
  </si>
  <si>
    <t>Markvårdsmaskiner del C och H</t>
  </si>
  <si>
    <t>Markvårdsmaskiner del C, G och I.</t>
  </si>
  <si>
    <t>Orust Motor AB</t>
  </si>
  <si>
    <t>Markvårdsmaskiner del E</t>
  </si>
  <si>
    <t>Ströman Maskin AB</t>
  </si>
  <si>
    <t>Markvårdsmaskiner del G</t>
  </si>
  <si>
    <t>Positec Nordic AB</t>
  </si>
  <si>
    <t>Måleriprodukter Del A</t>
  </si>
  <si>
    <t>21-124</t>
  </si>
  <si>
    <t>Alcro Parti AB</t>
  </si>
  <si>
    <t xml:space="preserve"> Måleriprodukter</t>
  </si>
  <si>
    <t>Måleriprodukter Del A Gotlands län</t>
  </si>
  <si>
    <t>Colorama AB</t>
  </si>
  <si>
    <t>Måleriprodukter Del A och B</t>
  </si>
  <si>
    <t>Flügger Sweden AB</t>
  </si>
  <si>
    <t>Möbler och heminredning</t>
  </si>
  <si>
    <t>21-135</t>
  </si>
  <si>
    <t>IKEA Svenska Försäljnings Aktiebolag</t>
  </si>
  <si>
    <t xml:space="preserve"> Möbler och heminredning</t>
  </si>
  <si>
    <t>Input interiör AB</t>
  </si>
  <si>
    <t>Rörmaterial</t>
  </si>
  <si>
    <t>22-104</t>
  </si>
  <si>
    <t xml:space="preserve"> Rörmaterial</t>
  </si>
  <si>
    <t>Skadehantering</t>
  </si>
  <si>
    <t>24-191</t>
  </si>
  <si>
    <t>Van Ameyde Sweden Aktiebolag</t>
  </si>
  <si>
    <t xml:space="preserve"> Skadehantering</t>
  </si>
  <si>
    <t>Jönsson Wallberg Loss Adjusting AB</t>
  </si>
  <si>
    <t>Storköksutrustning - Service och installation</t>
  </si>
  <si>
    <t>20-126</t>
  </si>
  <si>
    <t>Culligan Storkök AB</t>
  </si>
  <si>
    <t xml:space="preserve"> Storköksutrustning - Service och installation</t>
  </si>
  <si>
    <t>Kainu Isberg kök AB</t>
  </si>
  <si>
    <t>Servicebolaget Nord AB</t>
  </si>
  <si>
    <t>Bravida Sverige AB</t>
  </si>
  <si>
    <t>Storköksutrustning - Service och installation, Jönköping</t>
  </si>
  <si>
    <t>MaccMeec Sweden AB</t>
  </si>
  <si>
    <t>Storköksutrustning - Service och installation, Östergötland</t>
  </si>
  <si>
    <t>Storköksutrustning - Varor</t>
  </si>
  <si>
    <t>Storköksgruppen Öst Svenska AB</t>
  </si>
  <si>
    <t xml:space="preserve"> Storköksutrustning - Varor</t>
  </si>
  <si>
    <t>Westergrens Öst AB</t>
  </si>
  <si>
    <t>Electrolux Professional AB (publ)</t>
  </si>
  <si>
    <t>Styr- och reglerutrustning</t>
  </si>
  <si>
    <t>22-118</t>
  </si>
  <si>
    <t>Schneider Electric Sverige AB</t>
  </si>
  <si>
    <t xml:space="preserve"> Styr- och reglerutrustning</t>
  </si>
  <si>
    <t>Nordomatic Aktiebolag</t>
  </si>
  <si>
    <t>Elektro Relä AB</t>
  </si>
  <si>
    <t>Kiona Sweden AB</t>
  </si>
  <si>
    <t>KTC Control AB</t>
  </si>
  <si>
    <t>Säkerhetsdörrar</t>
  </si>
  <si>
    <t>19-111</t>
  </si>
  <si>
    <t xml:space="preserve"> Säkerhetsdörrar</t>
  </si>
  <si>
    <t>Trädgårdsmaterial och växter</t>
  </si>
  <si>
    <t>24-117</t>
  </si>
  <si>
    <t>Trädgårdsgrossisten i Stockholm Aktiebolag</t>
  </si>
  <si>
    <t xml:space="preserve"> Trädgårdsmaterial och växter</t>
  </si>
  <si>
    <t>Grönt &amp; Rent  i Småland Försäljnings AB</t>
  </si>
  <si>
    <t>Essunga Plantskola AB</t>
  </si>
  <si>
    <t>Stångby Plantskola AB</t>
  </si>
  <si>
    <t>Splendor Plant Aktiebolag</t>
  </si>
  <si>
    <t>Tvättmedelsdosering</t>
  </si>
  <si>
    <t>20-154</t>
  </si>
  <si>
    <t>Ecolab Aktiebolag</t>
  </si>
  <si>
    <t xml:space="preserve"> Tvättmedelsdosering</t>
  </si>
  <si>
    <t>Diversey Sverige AB</t>
  </si>
  <si>
    <t>Tvättstugeutrustning</t>
  </si>
  <si>
    <t>21-102</t>
  </si>
  <si>
    <t>AB Podab</t>
  </si>
  <si>
    <t xml:space="preserve"> Tvättstugeutrustning</t>
  </si>
  <si>
    <t>Miele Aktiebolag</t>
  </si>
  <si>
    <t>Ventilationsentreprenadtjänster - Samordnad upphandling i Hälsingland</t>
  </si>
  <si>
    <t>20/45</t>
  </si>
  <si>
    <t>Bollnäs Plåt AB</t>
  </si>
  <si>
    <t xml:space="preserve"> Ventilationsentreprenadtjänster - samordnad upphandling Hälsingland</t>
  </si>
  <si>
    <t>Ventilation &amp; Miljö i Hudik AB</t>
  </si>
  <si>
    <t>Harmångers Plåt &amp; Entreprenad AB</t>
  </si>
  <si>
    <t>Altbergs Plåt Aktiebolag</t>
  </si>
  <si>
    <t>Vitvaror</t>
  </si>
  <si>
    <t>21-101</t>
  </si>
  <si>
    <t xml:space="preserve"> Vitvaror</t>
  </si>
  <si>
    <t>ELON Group AB</t>
  </si>
  <si>
    <t>Electrolux Hemprodukter AB</t>
  </si>
  <si>
    <t>Vitvaruinstallationer och service</t>
  </si>
  <si>
    <t>23-181</t>
  </si>
  <si>
    <t>Bravida Prenad AB</t>
  </si>
  <si>
    <t xml:space="preserve"> Vitvaruinstallationer och service</t>
  </si>
  <si>
    <t>Vitvaruservice i Stockholm Aktiebolag</t>
  </si>
  <si>
    <t>Billingens Hushållsservice AB</t>
  </si>
  <si>
    <t>Falu Vitvaruservice AB</t>
  </si>
  <si>
    <t>QSR &amp; Brion Vitvaror AB</t>
  </si>
  <si>
    <t>Best Hushållsservice Aktiebolag</t>
  </si>
  <si>
    <t>Norrorts Vitvaruservice AB</t>
  </si>
  <si>
    <t>Svensk Vitvaruteknik AB</t>
  </si>
  <si>
    <t>S Holmgrens Väst AB</t>
  </si>
  <si>
    <t>Garantgruppen AB</t>
  </si>
  <si>
    <t>EP-Service Kyl &amp; Maskin AB</t>
  </si>
  <si>
    <t>Upplands Vitvaruservice AB</t>
  </si>
  <si>
    <t>Västkustens Hushållsservice AB</t>
  </si>
  <si>
    <t>SAPS Service Management AB</t>
  </si>
  <si>
    <t>Köksmontage Gruppen AB</t>
  </si>
  <si>
    <t>Movator AB</t>
  </si>
  <si>
    <t>TW Service i Örebro AB</t>
  </si>
  <si>
    <t>Avtalsområde länk</t>
  </si>
  <si>
    <t>Avfallshanteringsprodukter</t>
  </si>
  <si>
    <t>Avloppstjänster (DIS)</t>
  </si>
  <si>
    <t>Brandskydd</t>
  </si>
  <si>
    <t>Bygg och Fastighet</t>
  </si>
  <si>
    <t>Byggentreprenadtjänster - samordnad upphandling Hälsingland</t>
  </si>
  <si>
    <t>Drift, Installation och System</t>
  </si>
  <si>
    <t>Dörrar</t>
  </si>
  <si>
    <t>Dörrar, inklusive montage</t>
  </si>
  <si>
    <t>Elkraft</t>
  </si>
  <si>
    <t>Elmaterial och Belysning</t>
  </si>
  <si>
    <t>Fastighetsenergi</t>
  </si>
  <si>
    <t>Fordon och Maskiner</t>
  </si>
  <si>
    <t>Fönster</t>
  </si>
  <si>
    <t>Fönster och fönsterdörrar i trä/aluminium samt trä/trä - leverans med montage</t>
  </si>
  <si>
    <t>Fönsterrenovering, energieffektivisering och säkerhetsglas (DIS)</t>
  </si>
  <si>
    <t>Förrådslösningar</t>
  </si>
  <si>
    <t>Försäkringsförmedling – Företagsförsäkring</t>
  </si>
  <si>
    <t>Försäkringsförmedling – Hemförsäkring</t>
  </si>
  <si>
    <t>Försäkringsrelaterade tjänster</t>
  </si>
  <si>
    <t>Golventreprenadtjänster - samordnad upphandling Hälsingland</t>
  </si>
  <si>
    <t>IMD-produkter</t>
  </si>
  <si>
    <t>Inomhus</t>
  </si>
  <si>
    <t>Konstgräs (en del av Lekplats- och sportutrustning 20-114)</t>
  </si>
  <si>
    <t>Lekplats- och sportutrustning</t>
  </si>
  <si>
    <t>Lås och Entrésystem (DIS)</t>
  </si>
  <si>
    <t>Markvårdsmaskiner</t>
  </si>
  <si>
    <t>Måleriprodukter</t>
  </si>
  <si>
    <t>Park- och Stadsmiljö</t>
  </si>
  <si>
    <t>Pellets (DIS)</t>
  </si>
  <si>
    <t>Risk, säkerhet och skadeförebyggande arbete</t>
  </si>
  <si>
    <t>Samordnad upphandling - Hälsingland</t>
  </si>
  <si>
    <t>Servicefordon (DIS)</t>
  </si>
  <si>
    <t>Skyltar</t>
  </si>
  <si>
    <t>Solenergi (DIS)</t>
  </si>
  <si>
    <t>Städmaterial och hygienprodukter</t>
  </si>
  <si>
    <t>Tvättstugeutrustning - Service och Installation</t>
  </si>
  <si>
    <t>Utomhus</t>
  </si>
  <si>
    <t>Ventilationsentreprenadtjänster - samordnad upphandling Hälsingland</t>
  </si>
  <si>
    <t>Ventilationskomponenter</t>
  </si>
  <si>
    <t>Vitvaror och Tvätt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</si>
</sst>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sz val="10.0"/>
      <color theme="1"/>
      <name val="Arial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0"/>
    </xf>
    <xf borderId="0" fillId="0" fontId="2" numFmtId="0" xfId="0" applyAlignment="1" applyFont="1">
      <alignment horizontal="left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11.5"/>
    <col customWidth="1" min="6" max="6" width="22.63"/>
    <col customWidth="1" min="7" max="26" width="11.5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</v>
      </c>
      <c r="B2" s="1" t="s">
        <v>7</v>
      </c>
      <c r="C2" s="1" t="s">
        <v>8</v>
      </c>
      <c r="D2" s="1">
        <v>5.565011227E9</v>
      </c>
      <c r="E2" s="1" t="s">
        <v>9</v>
      </c>
      <c r="F2" s="2" t="str">
        <f>HYPERLINK("https://contracts.tendsign.com/Contract/Details/1886814?eId=CkWlGZr3U8AH0h%2fldKCULAA%3d","Länk")</f>
        <v>Länk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</v>
      </c>
      <c r="B3" s="1" t="s">
        <v>7</v>
      </c>
      <c r="C3" s="1" t="s">
        <v>10</v>
      </c>
      <c r="D3" s="1">
        <v>5.568004971E9</v>
      </c>
      <c r="E3" s="1" t="s">
        <v>9</v>
      </c>
      <c r="F3" s="2" t="str">
        <f>HYPERLINK("https://contracts.tendsign.com/Contract/Details/1886815?eId=CkWlGZr3U8AH0h%2fldKCULAA%3d","Länk")</f>
        <v>Länk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6</v>
      </c>
      <c r="B4" s="1" t="s">
        <v>7</v>
      </c>
      <c r="C4" s="1" t="s">
        <v>11</v>
      </c>
      <c r="D4" s="1">
        <v>5.591697627E9</v>
      </c>
      <c r="E4" s="1" t="s">
        <v>9</v>
      </c>
      <c r="F4" s="2" t="str">
        <f>HYPERLINK("https://contracts.tendsign.com/Contract/Details/1886652?eId=CkWlGZr3U8AH0h%2fldKCULAA%3d","Länk")</f>
        <v>Länk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12</v>
      </c>
      <c r="B5" s="1" t="s">
        <v>7</v>
      </c>
      <c r="C5" s="1" t="s">
        <v>8</v>
      </c>
      <c r="D5" s="1">
        <v>5.565011227E9</v>
      </c>
      <c r="E5" s="1" t="s">
        <v>9</v>
      </c>
      <c r="F5" s="2" t="str">
        <f>HYPERLINK("https://contracts.tendsign.com/Contract/Details/1887443?eId=CkWlGZr3U8AH0h%2fldKCULAA%3d","Länk")</f>
        <v>Länk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13</v>
      </c>
      <c r="B6" s="1" t="s">
        <v>7</v>
      </c>
      <c r="C6" s="1" t="s">
        <v>14</v>
      </c>
      <c r="D6" s="1">
        <v>5.591563019E9</v>
      </c>
      <c r="E6" s="1" t="s">
        <v>9</v>
      </c>
      <c r="F6" s="2" t="str">
        <f>HYPERLINK("https://contracts.tendsign.com/Contract/Details/1886816?eId=CkWlGZr3U8AH0h%2fldKCULAA%3d","Länk")</f>
        <v>Länk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13</v>
      </c>
      <c r="B7" s="1" t="s">
        <v>7</v>
      </c>
      <c r="C7" s="1" t="s">
        <v>8</v>
      </c>
      <c r="D7" s="1">
        <v>5.565011227E9</v>
      </c>
      <c r="E7" s="1" t="s">
        <v>9</v>
      </c>
      <c r="F7" s="2" t="str">
        <f>HYPERLINK("https://contracts.tendsign.com/Contract/Details/1887412?eId=CkWlGZr3U8AH0h%2fldKCULAA%3d","Länk")</f>
        <v>Länk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15</v>
      </c>
      <c r="B8" s="1" t="s">
        <v>7</v>
      </c>
      <c r="C8" s="1" t="s">
        <v>8</v>
      </c>
      <c r="D8" s="1">
        <v>5.565011227E9</v>
      </c>
      <c r="E8" s="1" t="s">
        <v>9</v>
      </c>
      <c r="F8" s="2" t="str">
        <f>HYPERLINK("https://contracts.tendsign.com/Contract/Details/1887459?eId=CkWlGZr3U8AH0h%2fldKCULAA%3d","Länk")</f>
        <v>Länk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16</v>
      </c>
      <c r="B9" s="1" t="s">
        <v>17</v>
      </c>
      <c r="C9" s="1" t="s">
        <v>18</v>
      </c>
      <c r="D9" s="1">
        <v>5.563023315E9</v>
      </c>
      <c r="E9" s="1" t="s">
        <v>19</v>
      </c>
      <c r="F9" s="2" t="str">
        <f>HYPERLINK("https://contracts.tendsign.com/Contract/Details/1694592?eId=CkWlGZr3U8AH0h%2fldKCULAA%3d","Länk")</f>
        <v>Länk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16</v>
      </c>
      <c r="B10" s="1" t="s">
        <v>17</v>
      </c>
      <c r="C10" s="1" t="s">
        <v>20</v>
      </c>
      <c r="D10" s="1">
        <v>5.562870229E9</v>
      </c>
      <c r="E10" s="1" t="s">
        <v>19</v>
      </c>
      <c r="F10" s="2" t="str">
        <f>HYPERLINK("https://contracts.tendsign.com/Contract/Details/1694593?eId=CkWlGZr3U8AH0h%2fldKCULAA%3d","Länk")</f>
        <v>Länk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16</v>
      </c>
      <c r="B11" s="1" t="s">
        <v>17</v>
      </c>
      <c r="C11" s="1" t="s">
        <v>21</v>
      </c>
      <c r="D11" s="1">
        <v>5.560129206E9</v>
      </c>
      <c r="E11" s="1" t="s">
        <v>19</v>
      </c>
      <c r="F11" s="2" t="str">
        <f>HYPERLINK("https://contracts.tendsign.com/Contract/Details/1694591?eId=CkWlGZr3U8AH0h%2fldKCULAA%3d","Länk")</f>
        <v>Länk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16</v>
      </c>
      <c r="B12" s="1" t="s">
        <v>17</v>
      </c>
      <c r="C12" s="1" t="s">
        <v>22</v>
      </c>
      <c r="D12" s="1">
        <v>5.565725909E9</v>
      </c>
      <c r="E12" s="1" t="s">
        <v>19</v>
      </c>
      <c r="F12" s="2" t="str">
        <f>HYPERLINK("https://contracts.tendsign.com/Contract/Details/1694594?eId=CkWlGZr3U8AH0h%2fldKCULAA%3d","Länk")</f>
        <v>Länk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23</v>
      </c>
      <c r="B13" s="1" t="s">
        <v>24</v>
      </c>
      <c r="C13" s="1" t="s">
        <v>25</v>
      </c>
      <c r="D13" s="1">
        <v>5.562691344E9</v>
      </c>
      <c r="E13" s="1" t="s">
        <v>26</v>
      </c>
      <c r="F13" s="2" t="str">
        <f>HYPERLINK("https://contracts.tendsign.com/Contract/Details/1932871?eId=CkWlGZr3U8AH0h%2fldKCULAA%3d","Länk")</f>
        <v>Länk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27</v>
      </c>
      <c r="B14" s="1" t="s">
        <v>28</v>
      </c>
      <c r="C14" s="1" t="s">
        <v>29</v>
      </c>
      <c r="D14" s="1">
        <v>5.560145889E9</v>
      </c>
      <c r="E14" s="1" t="s">
        <v>30</v>
      </c>
      <c r="F14" s="2" t="str">
        <f>HYPERLINK("https://contracts.tendsign.com/Contract/Details/2000242?eId=CkWlGZr3U8AH0h%2fldKCULAA%3d","Länk")</f>
        <v>Länk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31</v>
      </c>
      <c r="B15" s="1" t="s">
        <v>32</v>
      </c>
      <c r="C15" s="1" t="s">
        <v>33</v>
      </c>
      <c r="D15" s="1">
        <v>5.561086082E9</v>
      </c>
      <c r="E15" s="1" t="s">
        <v>34</v>
      </c>
      <c r="F15" s="2" t="str">
        <f>HYPERLINK("https://contracts.tendsign.com/Contract/Details/1887130?eId=CkWlGZr3U8AH0h%2fldKCULAA%3d","Länk")</f>
        <v>Länk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31</v>
      </c>
      <c r="B16" s="1" t="s">
        <v>32</v>
      </c>
      <c r="C16" s="1" t="s">
        <v>35</v>
      </c>
      <c r="D16" s="1">
        <v>5.561120584E9</v>
      </c>
      <c r="E16" s="1" t="s">
        <v>34</v>
      </c>
      <c r="F16" s="2" t="str">
        <f>HYPERLINK("https://contracts.tendsign.com/Contract/Details/1887131?eId=CkWlGZr3U8AH0h%2fldKCULAA%3d","Länk")</f>
        <v>Länk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36</v>
      </c>
      <c r="B17" s="1" t="s">
        <v>32</v>
      </c>
      <c r="C17" s="1" t="s">
        <v>37</v>
      </c>
      <c r="D17" s="1">
        <v>5.564769049E9</v>
      </c>
      <c r="E17" s="1" t="s">
        <v>34</v>
      </c>
      <c r="F17" s="2" t="str">
        <f>HYPERLINK("https://contracts.tendsign.com/Contract/Details/1887133?eId=CkWlGZr3U8AH0h%2fldKCULAA%3d","Länk")</f>
        <v>Länk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38</v>
      </c>
      <c r="B18" s="1" t="s">
        <v>32</v>
      </c>
      <c r="C18" s="1" t="s">
        <v>39</v>
      </c>
      <c r="D18" s="1">
        <v>5.560790957E9</v>
      </c>
      <c r="E18" s="1" t="s">
        <v>34</v>
      </c>
      <c r="F18" s="2" t="str">
        <f>HYPERLINK("https://contracts.tendsign.com/Contract/Details/1887132?eId=CkWlGZr3U8AH0h%2fldKCULAA%3d","Länk")</f>
        <v>Länk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40</v>
      </c>
      <c r="B19" s="1" t="s">
        <v>41</v>
      </c>
      <c r="C19" s="1" t="s">
        <v>35</v>
      </c>
      <c r="D19" s="1">
        <v>5.561120584E9</v>
      </c>
      <c r="E19" s="1" t="s">
        <v>42</v>
      </c>
      <c r="F19" s="2" t="str">
        <f>HYPERLINK("https://contracts.tendsign.com/Contract/Details/2584682?eId=CkWlGZr3U8AH0h%2fldKCULAA%3d","Länk")</f>
        <v>Länk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43</v>
      </c>
      <c r="B20" s="1" t="s">
        <v>44</v>
      </c>
      <c r="C20" s="1" t="s">
        <v>39</v>
      </c>
      <c r="D20" s="1">
        <v>5.560790957E9</v>
      </c>
      <c r="E20" s="1" t="s">
        <v>45</v>
      </c>
      <c r="F20" s="2" t="str">
        <f>HYPERLINK("https://contracts.tendsign.com/Contract/Details/2544761?eId=CkWlGZr3U8AH0h%2fldKCULAA%3d","Länk")</f>
        <v>Länk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43</v>
      </c>
      <c r="B21" s="1" t="s">
        <v>44</v>
      </c>
      <c r="C21" s="1" t="s">
        <v>46</v>
      </c>
      <c r="D21" s="1">
        <v>5.560968348E9</v>
      </c>
      <c r="E21" s="1" t="s">
        <v>45</v>
      </c>
      <c r="F21" s="2" t="str">
        <f>HYPERLINK("https://contracts.tendsign.com/Contract/Details/2544762?eId=CkWlGZr3U8AH0h%2fldKCULAA%3d","Länk")</f>
        <v>Länk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47</v>
      </c>
      <c r="B22" s="1" t="s">
        <v>48</v>
      </c>
      <c r="C22" s="1" t="s">
        <v>49</v>
      </c>
      <c r="D22" s="1">
        <v>5.568015084E9</v>
      </c>
      <c r="E22" s="1" t="s">
        <v>50</v>
      </c>
      <c r="F22" s="2" t="str">
        <f>HYPERLINK("https://contracts.tendsign.com/Contract/Details/1724649?eId=CkWlGZr3U8AH0h%2fldKCULAA%3d","Länk")</f>
        <v>Länk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47</v>
      </c>
      <c r="B23" s="1" t="s">
        <v>48</v>
      </c>
      <c r="C23" s="1" t="s">
        <v>51</v>
      </c>
      <c r="D23" s="1">
        <v>5.568307572E9</v>
      </c>
      <c r="E23" s="1" t="s">
        <v>50</v>
      </c>
      <c r="F23" s="2" t="str">
        <f>HYPERLINK("https://contracts.tendsign.com/Contract/Details/1724650?eId=CkWlGZr3U8AH0h%2fldKCULAA%3d","Länk")</f>
        <v>Länk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47</v>
      </c>
      <c r="B24" s="1" t="s">
        <v>48</v>
      </c>
      <c r="C24" s="1" t="s">
        <v>52</v>
      </c>
      <c r="D24" s="1">
        <v>5.567800957E9</v>
      </c>
      <c r="E24" s="1" t="s">
        <v>50</v>
      </c>
      <c r="F24" s="2" t="str">
        <f>HYPERLINK("https://contracts.tendsign.com/Contract/Details/1724646?eId=CkWlGZr3U8AH0h%2fldKCULAA%3d","Länk")</f>
        <v>Länk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47</v>
      </c>
      <c r="B25" s="1" t="s">
        <v>48</v>
      </c>
      <c r="C25" s="1" t="s">
        <v>53</v>
      </c>
      <c r="D25" s="1">
        <v>5.566244025E9</v>
      </c>
      <c r="E25" s="1" t="s">
        <v>50</v>
      </c>
      <c r="F25" s="2" t="str">
        <f>HYPERLINK("https://contracts.tendsign.com/Contract/Details/1724648?eId=CkWlGZr3U8AH0h%2fldKCULAA%3d","Länk")</f>
        <v>Länk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54</v>
      </c>
      <c r="B26" s="1" t="s">
        <v>55</v>
      </c>
      <c r="C26" s="1" t="s">
        <v>56</v>
      </c>
      <c r="D26" s="1">
        <v>5.567701718E9</v>
      </c>
      <c r="E26" s="1" t="s">
        <v>57</v>
      </c>
      <c r="F26" s="2" t="str">
        <f>HYPERLINK("https://contracts.tendsign.com/Contract/Details/2150339?eId=CkWlGZr3U8AH0h%2fldKCULAA%3d","Länk")</f>
        <v>Länk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54</v>
      </c>
      <c r="B27" s="1" t="s">
        <v>55</v>
      </c>
      <c r="C27" s="1" t="s">
        <v>58</v>
      </c>
      <c r="D27" s="1">
        <v>5.566274493E9</v>
      </c>
      <c r="E27" s="1" t="s">
        <v>57</v>
      </c>
      <c r="F27" s="2" t="str">
        <f>HYPERLINK("https://contracts.tendsign.com/Contract/Details/2150340?eId=CkWlGZr3U8AH0h%2fldKCULAA%3d","Länk")</f>
        <v>Länk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54</v>
      </c>
      <c r="B28" s="1" t="s">
        <v>55</v>
      </c>
      <c r="C28" s="1" t="s">
        <v>21</v>
      </c>
      <c r="D28" s="1">
        <v>5.560129206E9</v>
      </c>
      <c r="E28" s="1" t="s">
        <v>57</v>
      </c>
      <c r="F28" s="2" t="str">
        <f>HYPERLINK("https://contracts.tendsign.com/Contract/Details/2150335?eId=CkWlGZr3U8AH0h%2fldKCULAA%3d","Länk")</f>
        <v>Länk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54</v>
      </c>
      <c r="B29" s="1" t="s">
        <v>55</v>
      </c>
      <c r="C29" s="1" t="s">
        <v>59</v>
      </c>
      <c r="D29" s="1">
        <v>5.56012522E9</v>
      </c>
      <c r="E29" s="1" t="s">
        <v>57</v>
      </c>
      <c r="F29" s="2" t="str">
        <f>HYPERLINK("https://contracts.tendsign.com/Contract/Details/2150336?eId=CkWlGZr3U8AH0h%2fldKCULAA%3d","Länk")</f>
        <v>Länk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54</v>
      </c>
      <c r="B30" s="1" t="s">
        <v>55</v>
      </c>
      <c r="C30" s="1" t="s">
        <v>60</v>
      </c>
      <c r="D30" s="1">
        <v>5.560575168E9</v>
      </c>
      <c r="E30" s="1" t="s">
        <v>57</v>
      </c>
      <c r="F30" s="2" t="str">
        <f>HYPERLINK("https://contracts.tendsign.com/Contract/Details/2150337?eId=CkWlGZr3U8AH0h%2fldKCULAA%3d","Länk")</f>
        <v>Länk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54</v>
      </c>
      <c r="B31" s="1" t="s">
        <v>55</v>
      </c>
      <c r="C31" s="1" t="s">
        <v>61</v>
      </c>
      <c r="D31" s="1">
        <v>5.561938134E9</v>
      </c>
      <c r="E31" s="1" t="s">
        <v>57</v>
      </c>
      <c r="F31" s="2" t="str">
        <f>HYPERLINK("https://contracts.tendsign.com/Contract/Details/2150338?eId=CkWlGZr3U8AH0h%2fldKCULAA%3d","Länk")</f>
        <v>Länk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62</v>
      </c>
      <c r="B32" s="1" t="s">
        <v>63</v>
      </c>
      <c r="C32" s="1" t="s">
        <v>64</v>
      </c>
      <c r="D32" s="1">
        <v>5.566057732E9</v>
      </c>
      <c r="E32" s="1" t="s">
        <v>65</v>
      </c>
      <c r="F32" s="2" t="str">
        <f>HYPERLINK("https://contracts.tendsign.com/Contract/Details/2671298?eId=CkWlGZr3U8AH0h%2fldKCULAA%3d","Länk")</f>
        <v>Länk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62</v>
      </c>
      <c r="B33" s="1" t="s">
        <v>63</v>
      </c>
      <c r="C33" s="1" t="s">
        <v>59</v>
      </c>
      <c r="D33" s="1">
        <v>5.56012522E9</v>
      </c>
      <c r="E33" s="1" t="s">
        <v>65</v>
      </c>
      <c r="F33" s="2" t="str">
        <f>HYPERLINK("https://contracts.tendsign.com/Contract/Details/2671300?eId=CkWlGZr3U8AH0h%2fldKCULAA%3d","Länk")</f>
        <v>Länk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62</v>
      </c>
      <c r="B34" s="1" t="s">
        <v>63</v>
      </c>
      <c r="C34" s="1" t="s">
        <v>66</v>
      </c>
      <c r="D34" s="1">
        <v>5.560725995E9</v>
      </c>
      <c r="E34" s="1" t="s">
        <v>65</v>
      </c>
      <c r="F34" s="2" t="str">
        <f>HYPERLINK("https://contracts.tendsign.com/Contract/Details/2671301?eId=CkWlGZr3U8AH0h%2fldKCULAA%3d","Länk")</f>
        <v>Länk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62</v>
      </c>
      <c r="B35" s="1" t="s">
        <v>63</v>
      </c>
      <c r="C35" s="1" t="s">
        <v>67</v>
      </c>
      <c r="D35" s="1">
        <v>5.564931656E9</v>
      </c>
      <c r="E35" s="1" t="s">
        <v>65</v>
      </c>
      <c r="F35" s="2" t="str">
        <f>HYPERLINK("https://contracts.tendsign.com/Contract/Details/2671299?eId=CkWlGZr3U8AH0h%2fldKCULAA%3d","Länk")</f>
        <v>Länk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62</v>
      </c>
      <c r="B36" s="1" t="s">
        <v>63</v>
      </c>
      <c r="C36" s="1" t="s">
        <v>68</v>
      </c>
      <c r="D36" s="1">
        <v>5.56196639E9</v>
      </c>
      <c r="E36" s="1" t="s">
        <v>65</v>
      </c>
      <c r="F36" s="2" t="str">
        <f>HYPERLINK("https://contracts.tendsign.com/Contract/Details/2671302?eId=CkWlGZr3U8AH0h%2fldKCULAA%3d","Länk")</f>
        <v>Länk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69</v>
      </c>
      <c r="B37" s="1" t="s">
        <v>70</v>
      </c>
      <c r="C37" s="1" t="s">
        <v>71</v>
      </c>
      <c r="D37" s="1">
        <v>5.564780079E9</v>
      </c>
      <c r="E37" s="1" t="s">
        <v>72</v>
      </c>
      <c r="F37" s="2" t="str">
        <f>HYPERLINK("https://contracts.tendsign.com/Contract/Details/2098591?eId=CkWlGZr3U8AH0h%2fldKCULAA%3d","Länk")</f>
        <v>Länk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69</v>
      </c>
      <c r="B38" s="1" t="s">
        <v>70</v>
      </c>
      <c r="C38" s="1" t="s">
        <v>73</v>
      </c>
      <c r="D38" s="1">
        <v>5.592175763E9</v>
      </c>
      <c r="E38" s="1" t="s">
        <v>72</v>
      </c>
      <c r="F38" s="2" t="str">
        <f>HYPERLINK("https://contracts.tendsign.com/Contract/Details/2098593?eId=CkWlGZr3U8AH0h%2fldKCULAA%3d","Länk")</f>
        <v>Länk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69</v>
      </c>
      <c r="B39" s="1" t="s">
        <v>70</v>
      </c>
      <c r="C39" s="1" t="s">
        <v>74</v>
      </c>
      <c r="D39" s="1">
        <v>5.564154952E9</v>
      </c>
      <c r="E39" s="1" t="s">
        <v>72</v>
      </c>
      <c r="F39" s="2" t="str">
        <f>HYPERLINK("https://contracts.tendsign.com/Contract/Details/2098590?eId=CkWlGZr3U8AH0h%2fldKCULAA%3d","Länk")</f>
        <v>Länk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75</v>
      </c>
      <c r="B40" s="1" t="s">
        <v>76</v>
      </c>
      <c r="C40" s="1" t="s">
        <v>29</v>
      </c>
      <c r="D40" s="1">
        <v>5.560145889E9</v>
      </c>
      <c r="E40" s="1" t="s">
        <v>77</v>
      </c>
      <c r="F40" s="2" t="str">
        <f>HYPERLINK("https://contracts.tendsign.com/Contract/Details/1775693?eId=CkWlGZr3U8AH0h%2fldKCULAA%3d","Länk")</f>
        <v>Länk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75</v>
      </c>
      <c r="B41" s="1" t="s">
        <v>76</v>
      </c>
      <c r="C41" s="1" t="s">
        <v>78</v>
      </c>
      <c r="D41" s="1">
        <v>5.56448915E9</v>
      </c>
      <c r="E41" s="1" t="s">
        <v>77</v>
      </c>
      <c r="F41" s="2" t="str">
        <f>HYPERLINK("https://contracts.tendsign.com/Contract/Details/1775694?eId=CkWlGZr3U8AH0h%2fldKCULAA%3d","Länk")</f>
        <v>Länk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 t="s">
        <v>75</v>
      </c>
      <c r="B42" s="1" t="s">
        <v>76</v>
      </c>
      <c r="C42" s="1" t="s">
        <v>79</v>
      </c>
      <c r="D42" s="1">
        <v>5.567138549E9</v>
      </c>
      <c r="E42" s="1" t="s">
        <v>77</v>
      </c>
      <c r="F42" s="2" t="str">
        <f>HYPERLINK("https://contracts.tendsign.com/Contract/Details/1775695?eId=CkWlGZr3U8AH0h%2fldKCULAA%3d","Länk")</f>
        <v>Länk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 t="s">
        <v>75</v>
      </c>
      <c r="B43" s="1" t="s">
        <v>76</v>
      </c>
      <c r="C43" s="1" t="s">
        <v>80</v>
      </c>
      <c r="D43" s="1">
        <v>5.560162561E9</v>
      </c>
      <c r="E43" s="1" t="s">
        <v>77</v>
      </c>
      <c r="F43" s="2" t="str">
        <f>HYPERLINK("https://contracts.tendsign.com/Contract/Details/1775696?eId=CkWlGZr3U8AH0h%2fldKCULAA%3d","Länk")</f>
        <v>Länk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 t="s">
        <v>75</v>
      </c>
      <c r="B44" s="1" t="s">
        <v>76</v>
      </c>
      <c r="C44" s="1" t="s">
        <v>81</v>
      </c>
      <c r="D44" s="1">
        <v>5.565442638E9</v>
      </c>
      <c r="E44" s="1" t="s">
        <v>77</v>
      </c>
      <c r="F44" s="2" t="str">
        <f>HYPERLINK("https://contracts.tendsign.com/Contract/Details/1775697?eId=CkWlGZr3U8AH0h%2fldKCULAA%3d","Länk")</f>
        <v>Länk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 t="s">
        <v>82</v>
      </c>
      <c r="B45" s="1" t="s">
        <v>83</v>
      </c>
      <c r="C45" s="1" t="s">
        <v>78</v>
      </c>
      <c r="D45" s="1">
        <v>5.56448915E9</v>
      </c>
      <c r="E45" s="1" t="s">
        <v>84</v>
      </c>
      <c r="F45" s="2" t="str">
        <f>HYPERLINK("https://contracts.tendsign.com/Contract/Details/1991853?eId=CkWlGZr3U8AH0h%2fldKCULAA%3d","Länk")</f>
        <v>Länk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 t="s">
        <v>85</v>
      </c>
      <c r="B46" s="1" t="s">
        <v>86</v>
      </c>
      <c r="C46" s="1" t="s">
        <v>78</v>
      </c>
      <c r="D46" s="1">
        <v>5.56448915E9</v>
      </c>
      <c r="E46" s="1" t="s">
        <v>87</v>
      </c>
      <c r="F46" s="2" t="str">
        <f>HYPERLINK("https://contracts.tendsign.com/Contract/Details/2297737?eId=CkWlGZr3U8AH0h%2fldKCULAA%3d","Länk")</f>
        <v>Länk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 t="s">
        <v>85</v>
      </c>
      <c r="B47" s="1" t="s">
        <v>86</v>
      </c>
      <c r="C47" s="1" t="s">
        <v>80</v>
      </c>
      <c r="D47" s="1">
        <v>5.560162561E9</v>
      </c>
      <c r="E47" s="1" t="s">
        <v>87</v>
      </c>
      <c r="F47" s="2" t="str">
        <f>HYPERLINK("https://contracts.tendsign.com/Contract/Details/2297738?eId=CkWlGZr3U8AH0h%2fldKCULAA%3d","Länk")</f>
        <v>Länk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 t="s">
        <v>88</v>
      </c>
      <c r="B48" s="1" t="s">
        <v>89</v>
      </c>
      <c r="C48" s="1" t="s">
        <v>90</v>
      </c>
      <c r="D48" s="1">
        <v>5.562009117E9</v>
      </c>
      <c r="E48" s="1" t="s">
        <v>91</v>
      </c>
      <c r="F48" s="2" t="str">
        <f>HYPERLINK("https://contracts.tendsign.com/Contract/Details/2526397?eId=CkWlGZr3U8AH0h%2fldKCULAA%3d","Länk")</f>
        <v>Länk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 t="s">
        <v>88</v>
      </c>
      <c r="B49" s="1" t="s">
        <v>89</v>
      </c>
      <c r="C49" s="1" t="s">
        <v>78</v>
      </c>
      <c r="D49" s="1">
        <v>5.56448915E9</v>
      </c>
      <c r="E49" s="1" t="s">
        <v>91</v>
      </c>
      <c r="F49" s="2" t="str">
        <f>HYPERLINK("https://contracts.tendsign.com/Contract/Details/2526398?eId=CkWlGZr3U8AH0h%2fldKCULAA%3d","Länk")</f>
        <v>Länk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 t="s">
        <v>92</v>
      </c>
      <c r="B50" s="1" t="s">
        <v>93</v>
      </c>
      <c r="C50" s="1" t="s">
        <v>21</v>
      </c>
      <c r="D50" s="1">
        <v>5.560129206E9</v>
      </c>
      <c r="E50" s="1" t="s">
        <v>94</v>
      </c>
      <c r="F50" s="2" t="str">
        <f>HYPERLINK("https://contracts.tendsign.com/Contract/Details/1623454?eId=CkWlGZr3U8AH0h%2fldKCULAA%3d","Länk")</f>
        <v>Länk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 t="s">
        <v>92</v>
      </c>
      <c r="B51" s="1" t="s">
        <v>93</v>
      </c>
      <c r="C51" s="1" t="s">
        <v>95</v>
      </c>
      <c r="D51" s="1">
        <v>5.56062022E9</v>
      </c>
      <c r="E51" s="1" t="s">
        <v>94</v>
      </c>
      <c r="F51" s="2" t="str">
        <f>HYPERLINK("https://contracts.tendsign.com/Contract/Details/1623455?eId=CkWlGZr3U8AH0h%2fldKCULAA%3d","Länk")</f>
        <v>Länk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 t="s">
        <v>92</v>
      </c>
      <c r="B52" s="1" t="s">
        <v>93</v>
      </c>
      <c r="C52" s="1" t="s">
        <v>96</v>
      </c>
      <c r="D52" s="1">
        <v>5.560148412E9</v>
      </c>
      <c r="E52" s="1" t="s">
        <v>94</v>
      </c>
      <c r="F52" s="2" t="str">
        <f>HYPERLINK("https://contracts.tendsign.com/Contract/Details/1623456?eId=CkWlGZr3U8AH0h%2fldKCULAA%3d","Länk")</f>
        <v>Länk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 t="s">
        <v>97</v>
      </c>
      <c r="B53" s="1" t="s">
        <v>93</v>
      </c>
      <c r="C53" s="1" t="s">
        <v>21</v>
      </c>
      <c r="D53" s="1">
        <v>5.560129206E9</v>
      </c>
      <c r="E53" s="1" t="s">
        <v>98</v>
      </c>
      <c r="F53" s="2" t="str">
        <f>HYPERLINK("https://contracts.tendsign.com/Contract/Details/2116922?eId=CkWlGZr3U8AH0h%2fldKCULAA%3d","Länk")</f>
        <v>Länk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 t="s">
        <v>97</v>
      </c>
      <c r="B54" s="1" t="s">
        <v>93</v>
      </c>
      <c r="C54" s="1" t="s">
        <v>95</v>
      </c>
      <c r="D54" s="1">
        <v>5.56062022E9</v>
      </c>
      <c r="E54" s="1" t="s">
        <v>98</v>
      </c>
      <c r="F54" s="2" t="str">
        <f>HYPERLINK("https://contracts.tendsign.com/Contract/Details/2116935?eId=CkWlGZr3U8AH0h%2fldKCULAA%3d","Länk")</f>
        <v>Länk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 t="s">
        <v>97</v>
      </c>
      <c r="B55" s="1" t="s">
        <v>93</v>
      </c>
      <c r="C55" s="1" t="s">
        <v>96</v>
      </c>
      <c r="D55" s="1">
        <v>5.560148412E9</v>
      </c>
      <c r="E55" s="1" t="s">
        <v>98</v>
      </c>
      <c r="F55" s="2" t="str">
        <f>HYPERLINK("https://contracts.tendsign.com/Contract/Details/2158798?eId=CkWlGZr3U8AH0h%2fldKCULAA%3d","Länk")</f>
        <v>Länk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 t="s">
        <v>99</v>
      </c>
      <c r="B56" s="1" t="s">
        <v>100</v>
      </c>
      <c r="C56" s="1" t="s">
        <v>21</v>
      </c>
      <c r="D56" s="1">
        <v>5.560129206E9</v>
      </c>
      <c r="E56" s="1" t="s">
        <v>101</v>
      </c>
      <c r="F56" s="2" t="str">
        <f>HYPERLINK("https://contracts.tendsign.com/Contract/Details/1820328?eId=CkWlGZr3U8AH0h%2fldKCULAA%3d","Länk")</f>
        <v>Länk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 t="s">
        <v>99</v>
      </c>
      <c r="B57" s="1" t="s">
        <v>100</v>
      </c>
      <c r="C57" s="1" t="s">
        <v>102</v>
      </c>
      <c r="D57" s="1">
        <v>5.561276188E9</v>
      </c>
      <c r="E57" s="1" t="s">
        <v>101</v>
      </c>
      <c r="F57" s="2" t="str">
        <f>HYPERLINK("https://contracts.tendsign.com/Contract/Details/1820329?eId=CkWlGZr3U8AH0h%2fldKCULAA%3d","Länk")</f>
        <v>Länk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 t="s">
        <v>99</v>
      </c>
      <c r="B58" s="1" t="s">
        <v>100</v>
      </c>
      <c r="C58" s="1" t="s">
        <v>103</v>
      </c>
      <c r="D58" s="1">
        <v>5.56434013E9</v>
      </c>
      <c r="E58" s="1" t="s">
        <v>101</v>
      </c>
      <c r="F58" s="2" t="str">
        <f>HYPERLINK("https://contracts.tendsign.com/Contract/Details/1820330?eId=CkWlGZr3U8AH0h%2fldKCULAA%3d","Länk")</f>
        <v>Länk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 t="s">
        <v>104</v>
      </c>
      <c r="B59" s="1" t="s">
        <v>100</v>
      </c>
      <c r="C59" s="1" t="s">
        <v>21</v>
      </c>
      <c r="D59" s="1">
        <v>5.560129206E9</v>
      </c>
      <c r="E59" s="1" t="s">
        <v>105</v>
      </c>
      <c r="F59" s="2" t="str">
        <f>HYPERLINK("https://contracts.tendsign.com/Contract/Details/2400924?eId=CkWlGZr3U8AH0h%2fldKCULAA%3d","Länk")</f>
        <v>Länk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 t="s">
        <v>104</v>
      </c>
      <c r="B60" s="1" t="s">
        <v>100</v>
      </c>
      <c r="C60" s="1" t="s">
        <v>103</v>
      </c>
      <c r="D60" s="1">
        <v>5.56434013E9</v>
      </c>
      <c r="E60" s="1" t="s">
        <v>105</v>
      </c>
      <c r="F60" s="2" t="str">
        <f>HYPERLINK("https://contracts.tendsign.com/Contract/Details/2400970?eId=CkWlGZr3U8AH0h%2fldKCULAA%3d","Länk")</f>
        <v>Länk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 t="s">
        <v>104</v>
      </c>
      <c r="B61" s="1" t="s">
        <v>100</v>
      </c>
      <c r="C61" s="1" t="s">
        <v>102</v>
      </c>
      <c r="D61" s="1">
        <v>5.561276188E9</v>
      </c>
      <c r="E61" s="1" t="s">
        <v>105</v>
      </c>
      <c r="F61" s="2" t="str">
        <f>HYPERLINK("https://contracts.tendsign.com/Contract/Details/2400946?eId=CkWlGZr3U8AH0h%2fldKCULAA%3d","Länk")</f>
        <v>Länk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 t="s">
        <v>106</v>
      </c>
      <c r="B62" s="1" t="s">
        <v>107</v>
      </c>
      <c r="C62" s="1" t="s">
        <v>108</v>
      </c>
      <c r="D62" s="1">
        <v>5.564968138E9</v>
      </c>
      <c r="E62" s="1" t="s">
        <v>109</v>
      </c>
      <c r="F62" s="2" t="str">
        <f>HYPERLINK("https://contracts.tendsign.com/Contract/Details/2452951?eId=CkWlGZr3U8AH0h%2fldKCULAA%3d","Länk")</f>
        <v>Länk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 t="s">
        <v>106</v>
      </c>
      <c r="B63" s="1" t="s">
        <v>107</v>
      </c>
      <c r="C63" s="1" t="s">
        <v>59</v>
      </c>
      <c r="D63" s="1">
        <v>5.56012522E9</v>
      </c>
      <c r="E63" s="1" t="s">
        <v>109</v>
      </c>
      <c r="F63" s="2" t="str">
        <f>HYPERLINK("https://contracts.tendsign.com/Contract/Details/2452952?eId=CkWlGZr3U8AH0h%2fldKCULAA%3d","Länk")</f>
        <v>Länk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 t="s">
        <v>110</v>
      </c>
      <c r="B64" s="1" t="s">
        <v>111</v>
      </c>
      <c r="C64" s="1" t="s">
        <v>112</v>
      </c>
      <c r="D64" s="1">
        <v>5.566932827E9</v>
      </c>
      <c r="E64" s="1" t="s">
        <v>113</v>
      </c>
      <c r="F64" s="2" t="str">
        <f>HYPERLINK("https://contracts.tendsign.com/Contract/Details/2452943?eId=CkWlGZr3U8AH0h%2fldKCULAA%3d","Länk")</f>
        <v>Länk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 t="s">
        <v>110</v>
      </c>
      <c r="B65" s="1" t="s">
        <v>111</v>
      </c>
      <c r="C65" s="1" t="s">
        <v>114</v>
      </c>
      <c r="D65" s="1">
        <v>5.568969587E9</v>
      </c>
      <c r="E65" s="1" t="s">
        <v>113</v>
      </c>
      <c r="F65" s="2" t="str">
        <f>HYPERLINK("https://contracts.tendsign.com/Contract/Details/2452944?eId=CkWlGZr3U8AH0h%2fldKCULAA%3d","Länk")</f>
        <v>Länk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 t="s">
        <v>110</v>
      </c>
      <c r="B66" s="1" t="s">
        <v>111</v>
      </c>
      <c r="C66" s="1" t="s">
        <v>115</v>
      </c>
      <c r="D66" s="1">
        <v>5.590729959E9</v>
      </c>
      <c r="E66" s="1" t="s">
        <v>113</v>
      </c>
      <c r="F66" s="2" t="str">
        <f>HYPERLINK("https://contracts.tendsign.com/Contract/Details/2452945?eId=CkWlGZr3U8AH0h%2fldKCULAA%3d","Länk")</f>
        <v>Länk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 t="s">
        <v>116</v>
      </c>
      <c r="B67" s="1" t="s">
        <v>117</v>
      </c>
      <c r="C67" s="1" t="s">
        <v>118</v>
      </c>
      <c r="D67" s="1">
        <v>5.59015297E9</v>
      </c>
      <c r="E67" s="1" t="s">
        <v>119</v>
      </c>
      <c r="F67" s="2" t="str">
        <f>HYPERLINK("https://contracts.tendsign.com/Contract/Details/1722222?eId=CkWlGZr3U8AH0h%2fldKCULAA%3d","Länk")</f>
        <v>Länk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 t="s">
        <v>116</v>
      </c>
      <c r="B68" s="1" t="s">
        <v>117</v>
      </c>
      <c r="C68" s="1" t="s">
        <v>60</v>
      </c>
      <c r="D68" s="1">
        <v>5.560575168E9</v>
      </c>
      <c r="E68" s="1" t="s">
        <v>119</v>
      </c>
      <c r="F68" s="2" t="str">
        <f>HYPERLINK("https://contracts.tendsign.com/Contract/Details/1722223?eId=CkWlGZr3U8AH0h%2fldKCULAA%3d","Länk")</f>
        <v>Länk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 t="s">
        <v>116</v>
      </c>
      <c r="B69" s="1" t="s">
        <v>117</v>
      </c>
      <c r="C69" s="1" t="s">
        <v>120</v>
      </c>
      <c r="D69" s="1">
        <v>5.561724609E9</v>
      </c>
      <c r="E69" s="1" t="s">
        <v>119</v>
      </c>
      <c r="F69" s="2" t="str">
        <f>HYPERLINK("https://contracts.tendsign.com/Contract/Details/1722219?eId=CkWlGZr3U8AH0h%2fldKCULAA%3d","Länk")</f>
        <v>Länk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 t="s">
        <v>116</v>
      </c>
      <c r="B70" s="1" t="s">
        <v>117</v>
      </c>
      <c r="C70" s="1" t="s">
        <v>61</v>
      </c>
      <c r="D70" s="1">
        <v>5.561938134E9</v>
      </c>
      <c r="E70" s="1" t="s">
        <v>119</v>
      </c>
      <c r="F70" s="2" t="str">
        <f>HYPERLINK("https://contracts.tendsign.com/Contract/Details/1722220?eId=CkWlGZr3U8AH0h%2fldKCULAA%3d","Länk")</f>
        <v>Länk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 t="s">
        <v>116</v>
      </c>
      <c r="B71" s="1" t="s">
        <v>117</v>
      </c>
      <c r="C71" s="1" t="s">
        <v>59</v>
      </c>
      <c r="D71" s="1">
        <v>5.56012522E9</v>
      </c>
      <c r="E71" s="1" t="s">
        <v>119</v>
      </c>
      <c r="F71" s="2" t="str">
        <f>HYPERLINK("https://contracts.tendsign.com/Contract/Details/1722221?eId=CkWlGZr3U8AH0h%2fldKCULAA%3d","Länk")</f>
        <v>Länk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 t="s">
        <v>121</v>
      </c>
      <c r="B72" s="1" t="s">
        <v>122</v>
      </c>
      <c r="C72" s="1" t="s">
        <v>115</v>
      </c>
      <c r="D72" s="1">
        <v>5.590729959E9</v>
      </c>
      <c r="E72" s="1" t="s">
        <v>123</v>
      </c>
      <c r="F72" s="2" t="str">
        <f>HYPERLINK("https://contracts.tendsign.com/Contract/Details/2166702?eId=CkWlGZr3U8AH0h%2fldKCULAA%3d","Länk")</f>
        <v>Länk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 t="s">
        <v>121</v>
      </c>
      <c r="B73" s="1" t="s">
        <v>122</v>
      </c>
      <c r="C73" s="1" t="s">
        <v>124</v>
      </c>
      <c r="D73" s="1">
        <v>5.565195723E9</v>
      </c>
      <c r="E73" s="1" t="s">
        <v>123</v>
      </c>
      <c r="F73" s="2" t="str">
        <f>HYPERLINK("https://contracts.tendsign.com/Contract/Details/1722215?eId=CkWlGZr3U8AH0h%2fldKCULAA%3d","Länk")</f>
        <v>Länk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 t="s">
        <v>121</v>
      </c>
      <c r="B74" s="1" t="s">
        <v>122</v>
      </c>
      <c r="C74" s="1" t="s">
        <v>114</v>
      </c>
      <c r="D74" s="1">
        <v>5.568969587E9</v>
      </c>
      <c r="E74" s="1" t="s">
        <v>123</v>
      </c>
      <c r="F74" s="2" t="str">
        <f>HYPERLINK("https://contracts.tendsign.com/Contract/Details/2166648?eId=CkWlGZr3U8AH0h%2fldKCULAA%3d","Länk")</f>
        <v>Länk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 t="s">
        <v>125</v>
      </c>
      <c r="B75" s="1" t="s">
        <v>122</v>
      </c>
      <c r="C75" s="1" t="s">
        <v>114</v>
      </c>
      <c r="D75" s="1">
        <v>5.568969587E9</v>
      </c>
      <c r="E75" s="1" t="s">
        <v>123</v>
      </c>
      <c r="F75" s="2" t="str">
        <f>HYPERLINK("https://contracts.tendsign.com/Contract/Details/1722212?eId=CkWlGZr3U8AH0h%2fldKCULAA%3d","Länk")</f>
        <v>Länk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 t="s">
        <v>125</v>
      </c>
      <c r="B76" s="1" t="s">
        <v>122</v>
      </c>
      <c r="C76" s="1" t="s">
        <v>115</v>
      </c>
      <c r="D76" s="1">
        <v>5.590729959E9</v>
      </c>
      <c r="E76" s="1" t="s">
        <v>123</v>
      </c>
      <c r="F76" s="2" t="str">
        <f>HYPERLINK("https://contracts.tendsign.com/Contract/Details/1722213?eId=CkWlGZr3U8AH0h%2fldKCULAA%3d","Länk")</f>
        <v>Länk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 t="s">
        <v>125</v>
      </c>
      <c r="B77" s="1" t="s">
        <v>122</v>
      </c>
      <c r="C77" s="1" t="s">
        <v>126</v>
      </c>
      <c r="D77" s="1">
        <v>5.565485256E9</v>
      </c>
      <c r="E77" s="1" t="s">
        <v>123</v>
      </c>
      <c r="F77" s="2" t="str">
        <f>HYPERLINK("https://contracts.tendsign.com/Contract/Details/1722214?eId=CkWlGZr3U8AH0h%2fldKCULAA%3d","Länk")</f>
        <v>Länk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 t="s">
        <v>127</v>
      </c>
      <c r="B78" s="1" t="s">
        <v>128</v>
      </c>
      <c r="C78" s="1" t="s">
        <v>129</v>
      </c>
      <c r="D78" s="1">
        <v>5.562315191E9</v>
      </c>
      <c r="E78" s="1" t="s">
        <v>130</v>
      </c>
      <c r="F78" s="2" t="str">
        <f>HYPERLINK("https://contracts.tendsign.com/Contract/Details/2416197?eId=CkWlGZr3U8AH0h%2fldKCULAA%3d","Länk")</f>
        <v>Länk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 t="s">
        <v>131</v>
      </c>
      <c r="B79" s="1" t="s">
        <v>132</v>
      </c>
      <c r="C79" s="1" t="s">
        <v>133</v>
      </c>
      <c r="D79" s="1">
        <v>5.560530809E9</v>
      </c>
      <c r="E79" s="1" t="s">
        <v>130</v>
      </c>
      <c r="F79" s="2" t="str">
        <f>HYPERLINK("https://contracts.tendsign.com/Contract/Details/2313186?eId=CkWlGZr3U8AH0h%2fldKCULAA%3d","Länk")</f>
        <v>Länk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 t="s">
        <v>134</v>
      </c>
      <c r="B80" s="1" t="s">
        <v>135</v>
      </c>
      <c r="C80" s="1" t="s">
        <v>136</v>
      </c>
      <c r="D80" s="1">
        <v>5.564022605E9</v>
      </c>
      <c r="E80" s="1" t="s">
        <v>137</v>
      </c>
      <c r="F80" s="2" t="str">
        <f>HYPERLINK("https://contracts.tendsign.com/Contract/Details/2682098?eId=CkWlGZr3U8AH0h%2fldKCULAA%3d","Länk")</f>
        <v>Länk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 t="s">
        <v>134</v>
      </c>
      <c r="B81" s="1" t="s">
        <v>135</v>
      </c>
      <c r="C81" s="1" t="s">
        <v>138</v>
      </c>
      <c r="D81" s="1">
        <v>5.564265295E9</v>
      </c>
      <c r="E81" s="1" t="s">
        <v>137</v>
      </c>
      <c r="F81" s="2" t="str">
        <f>HYPERLINK("https://contracts.tendsign.com/Contract/Details/2682099?eId=CkWlGZr3U8AH0h%2fldKCULAA%3d","Länk")</f>
        <v>Länk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 t="s">
        <v>134</v>
      </c>
      <c r="B82" s="1" t="s">
        <v>135</v>
      </c>
      <c r="C82" s="1" t="s">
        <v>139</v>
      </c>
      <c r="D82" s="1">
        <v>5.560846346E9</v>
      </c>
      <c r="E82" s="1" t="s">
        <v>137</v>
      </c>
      <c r="F82" s="2" t="str">
        <f>HYPERLINK("https://contracts.tendsign.com/Contract/Details/2682100?eId=CkWlGZr3U8AH0h%2fldKCULAA%3d","Länk")</f>
        <v>Länk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 t="s">
        <v>140</v>
      </c>
      <c r="B83" s="1" t="s">
        <v>141</v>
      </c>
      <c r="C83" s="1" t="s">
        <v>142</v>
      </c>
      <c r="D83" s="1">
        <v>5.565124095E9</v>
      </c>
      <c r="E83" s="1" t="s">
        <v>143</v>
      </c>
      <c r="F83" s="2" t="str">
        <f>HYPERLINK("https://contracts.tendsign.com/Contract/Details/1821920?eId=CkWlGZr3U8AH0h%2fldKCULAA%3d","Länk")</f>
        <v>Länk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 t="s">
        <v>144</v>
      </c>
      <c r="B84" s="1" t="s">
        <v>145</v>
      </c>
      <c r="C84" s="1" t="s">
        <v>146</v>
      </c>
      <c r="D84" s="1">
        <v>5.560579475E9</v>
      </c>
      <c r="E84" s="1" t="s">
        <v>147</v>
      </c>
      <c r="F84" s="2" t="str">
        <f>HYPERLINK("https://contracts.tendsign.com/Contract/Details/1724642?eId=CkWlGZr3U8AH0h%2fldKCULAA%3d","Länk")</f>
        <v>Länk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 t="s">
        <v>144</v>
      </c>
      <c r="B85" s="1" t="s">
        <v>145</v>
      </c>
      <c r="C85" s="1" t="s">
        <v>148</v>
      </c>
      <c r="D85" s="1">
        <v>5.566451174E9</v>
      </c>
      <c r="E85" s="1" t="s">
        <v>147</v>
      </c>
      <c r="F85" s="2" t="str">
        <f>HYPERLINK("https://contracts.tendsign.com/Contract/Details/1724638?eId=CkWlGZr3U8AH0h%2fldKCULAA%3d","Länk")</f>
        <v>Länk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 t="s">
        <v>144</v>
      </c>
      <c r="B86" s="1" t="s">
        <v>145</v>
      </c>
      <c r="C86" s="1" t="s">
        <v>149</v>
      </c>
      <c r="D86" s="1">
        <v>5.568328651E9</v>
      </c>
      <c r="E86" s="1" t="s">
        <v>147</v>
      </c>
      <c r="F86" s="2" t="str">
        <f>HYPERLINK("https://contracts.tendsign.com/Contract/Details/1724639?eId=CkWlGZr3U8AH0h%2fldKCULAA%3d","Länk")</f>
        <v>Länk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 t="s">
        <v>144</v>
      </c>
      <c r="B87" s="1" t="s">
        <v>145</v>
      </c>
      <c r="C87" s="1" t="s">
        <v>150</v>
      </c>
      <c r="D87" s="1">
        <v>5.561326165E9</v>
      </c>
      <c r="E87" s="1" t="s">
        <v>147</v>
      </c>
      <c r="F87" s="2" t="str">
        <f>HYPERLINK("https://contracts.tendsign.com/Contract/Details/1724641?eId=CkWlGZr3U8AH0h%2fldKCULAA%3d","Länk")</f>
        <v>Länk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 t="s">
        <v>151</v>
      </c>
      <c r="B88" s="1" t="s">
        <v>152</v>
      </c>
      <c r="C88" s="1" t="s">
        <v>153</v>
      </c>
      <c r="D88" s="1">
        <v>5.562486687E9</v>
      </c>
      <c r="E88" s="1" t="s">
        <v>154</v>
      </c>
      <c r="F88" s="2" t="str">
        <f>HYPERLINK("https://contracts.tendsign.com/Contract/Details/2299716?eId=CkWlGZr3U8AH0h%2fldKCULAA%3d","Länk")</f>
        <v>Länk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 t="s">
        <v>151</v>
      </c>
      <c r="B89" s="1" t="s">
        <v>152</v>
      </c>
      <c r="C89" s="1" t="s">
        <v>155</v>
      </c>
      <c r="D89" s="1">
        <v>5.56589514E9</v>
      </c>
      <c r="E89" s="1" t="s">
        <v>154</v>
      </c>
      <c r="F89" s="2" t="str">
        <f>HYPERLINK("https://contracts.tendsign.com/Contract/Details/2299717?eId=CkWlGZr3U8AH0h%2fldKCULAA%3d","Länk")</f>
        <v>Länk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 t="s">
        <v>151</v>
      </c>
      <c r="B90" s="1" t="s">
        <v>152</v>
      </c>
      <c r="C90" s="1" t="s">
        <v>156</v>
      </c>
      <c r="D90" s="1">
        <v>1.3194036E8</v>
      </c>
      <c r="E90" s="1" t="s">
        <v>154</v>
      </c>
      <c r="F90" s="2" t="str">
        <f>HYPERLINK("https://contracts.tendsign.com/Contract/Details/2299718?eId=CkWlGZr3U8AH0h%2fldKCULAA%3d","Länk")</f>
        <v>Länk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 t="s">
        <v>157</v>
      </c>
      <c r="B91" s="1" t="s">
        <v>152</v>
      </c>
      <c r="C91" s="1" t="s">
        <v>158</v>
      </c>
      <c r="D91" s="1">
        <v>5.568055064E9</v>
      </c>
      <c r="E91" s="1" t="s">
        <v>154</v>
      </c>
      <c r="F91" s="2" t="str">
        <f>HYPERLINK("https://contracts.tendsign.com/Contract/Details/2155454?eId=CkWlGZr3U8AH0h%2fldKCULAA%3d","Länk")</f>
        <v>Länk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 t="s">
        <v>157</v>
      </c>
      <c r="B92" s="1" t="s">
        <v>152</v>
      </c>
      <c r="C92" s="1" t="s">
        <v>153</v>
      </c>
      <c r="D92" s="1">
        <v>5.562486687E9</v>
      </c>
      <c r="E92" s="1" t="s">
        <v>154</v>
      </c>
      <c r="F92" s="2" t="str">
        <f>HYPERLINK("https://contracts.tendsign.com/Contract/Details/2155455?eId=CkWlGZr3U8AH0h%2fldKCULAA%3d","Länk")</f>
        <v>Länk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 t="s">
        <v>159</v>
      </c>
      <c r="B93" s="1" t="s">
        <v>152</v>
      </c>
      <c r="C93" s="1" t="s">
        <v>156</v>
      </c>
      <c r="D93" s="1">
        <v>1.3194036E8</v>
      </c>
      <c r="E93" s="1" t="s">
        <v>154</v>
      </c>
      <c r="F93" s="2" t="str">
        <f>HYPERLINK("https://contracts.tendsign.com/Contract/Details/2301180?eId=CkWlGZr3U8AH0h%2fldKCULAA%3d","Länk")</f>
        <v>Länk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 t="s">
        <v>159</v>
      </c>
      <c r="B94" s="1" t="s">
        <v>152</v>
      </c>
      <c r="C94" s="1" t="s">
        <v>153</v>
      </c>
      <c r="D94" s="1">
        <v>5.562486687E9</v>
      </c>
      <c r="E94" s="1" t="s">
        <v>154</v>
      </c>
      <c r="F94" s="2" t="str">
        <f>HYPERLINK("https://contracts.tendsign.com/Contract/Details/2299720?eId=CkWlGZr3U8AH0h%2fldKCULAA%3d","Länk")</f>
        <v>Länk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 t="s">
        <v>159</v>
      </c>
      <c r="B95" s="1" t="s">
        <v>152</v>
      </c>
      <c r="C95" s="1" t="s">
        <v>160</v>
      </c>
      <c r="D95" s="1">
        <v>5.565025755E9</v>
      </c>
      <c r="E95" s="1" t="s">
        <v>154</v>
      </c>
      <c r="F95" s="2" t="str">
        <f>HYPERLINK("https://contracts.tendsign.com/Contract/Details/2299721?eId=CkWlGZr3U8AH0h%2fldKCULAA%3d","Länk")</f>
        <v>Länk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 t="s">
        <v>161</v>
      </c>
      <c r="B96" s="1" t="s">
        <v>152</v>
      </c>
      <c r="C96" s="1" t="s">
        <v>153</v>
      </c>
      <c r="D96" s="1">
        <v>5.562486687E9</v>
      </c>
      <c r="E96" s="1" t="s">
        <v>154</v>
      </c>
      <c r="F96" s="2" t="str">
        <f>HYPERLINK("https://contracts.tendsign.com/Contract/Details/2299733?eId=CkWlGZr3U8AH0h%2fldKCULAA%3d","Länk")</f>
        <v>Länk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 t="s">
        <v>161</v>
      </c>
      <c r="B97" s="1" t="s">
        <v>152</v>
      </c>
      <c r="C97" s="1" t="s">
        <v>156</v>
      </c>
      <c r="D97" s="1">
        <v>1.3194036E8</v>
      </c>
      <c r="E97" s="1" t="s">
        <v>154</v>
      </c>
      <c r="F97" s="2" t="str">
        <f>HYPERLINK("https://contracts.tendsign.com/Contract/Details/2301170?eId=CkWlGZr3U8AH0h%2fldKCULAA%3d","Länk")</f>
        <v>Länk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 t="s">
        <v>161</v>
      </c>
      <c r="B98" s="1" t="s">
        <v>152</v>
      </c>
      <c r="C98" s="1" t="s">
        <v>160</v>
      </c>
      <c r="D98" s="1">
        <v>5.565025755E9</v>
      </c>
      <c r="E98" s="1" t="s">
        <v>154</v>
      </c>
      <c r="F98" s="2" t="str">
        <f>HYPERLINK("https://contracts.tendsign.com/Contract/Details/2299734?eId=CkWlGZr3U8AH0h%2fldKCULAA%3d","Länk")</f>
        <v>Länk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 t="s">
        <v>162</v>
      </c>
      <c r="B99" s="1" t="s">
        <v>152</v>
      </c>
      <c r="C99" s="1" t="s">
        <v>153</v>
      </c>
      <c r="D99" s="1">
        <v>5.562486687E9</v>
      </c>
      <c r="E99" s="1" t="s">
        <v>154</v>
      </c>
      <c r="F99" s="2" t="str">
        <f>HYPERLINK("https://contracts.tendsign.com/Contract/Details/2299738?eId=CkWlGZr3U8AH0h%2fldKCULAA%3d","Länk")</f>
        <v>Länk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 t="s">
        <v>162</v>
      </c>
      <c r="B100" s="1" t="s">
        <v>152</v>
      </c>
      <c r="C100" s="1" t="s">
        <v>160</v>
      </c>
      <c r="D100" s="1">
        <v>5.565025755E9</v>
      </c>
      <c r="E100" s="1" t="s">
        <v>154</v>
      </c>
      <c r="F100" s="2" t="str">
        <f>HYPERLINK("https://contracts.tendsign.com/Contract/Details/2299739?eId=CkWlGZr3U8AH0h%2fldKCULAA%3d","Länk")</f>
        <v>Länk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 t="s">
        <v>163</v>
      </c>
      <c r="B101" s="1" t="s">
        <v>152</v>
      </c>
      <c r="C101" s="1" t="s">
        <v>164</v>
      </c>
      <c r="D101" s="1">
        <v>5.591514491E9</v>
      </c>
      <c r="E101" s="1" t="s">
        <v>154</v>
      </c>
      <c r="F101" s="2" t="str">
        <f>HYPERLINK("https://contracts.tendsign.com/Contract/Details/2172148?eId=CkWlGZr3U8AH0h%2fldKCULAA%3d","Länk")</f>
        <v>Länk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 t="s">
        <v>165</v>
      </c>
      <c r="B102" s="1" t="s">
        <v>166</v>
      </c>
      <c r="C102" s="1" t="s">
        <v>167</v>
      </c>
      <c r="D102" s="1">
        <v>5.567541957E9</v>
      </c>
      <c r="E102" s="1" t="s">
        <v>168</v>
      </c>
      <c r="F102" s="2" t="str">
        <f>HYPERLINK("https://contracts.tendsign.com/Contract/Details/2006659?eId=CkWlGZr3U8AH0h%2fldKCULAA%3d","Länk")</f>
        <v>Länk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 t="s">
        <v>169</v>
      </c>
      <c r="B103" s="1" t="s">
        <v>170</v>
      </c>
      <c r="C103" s="1" t="s">
        <v>171</v>
      </c>
      <c r="D103" s="1">
        <v>5.5646079E9</v>
      </c>
      <c r="E103" s="1" t="s">
        <v>172</v>
      </c>
      <c r="F103" s="2" t="str">
        <f>HYPERLINK("https://contracts.tendsign.com/Contract/Details/1780032?eId=CkWlGZr3U8AH0h%2fldKCULAA%3d","Länk")</f>
        <v>Länk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 t="s">
        <v>169</v>
      </c>
      <c r="B104" s="1" t="s">
        <v>170</v>
      </c>
      <c r="C104" s="1" t="s">
        <v>173</v>
      </c>
      <c r="D104" s="1">
        <v>5.566050646E9</v>
      </c>
      <c r="E104" s="1" t="s">
        <v>172</v>
      </c>
      <c r="F104" s="2" t="str">
        <f>HYPERLINK("https://contracts.tendsign.com/Contract/Details/1930652?eId=CkWlGZr3U8AH0h%2fldKCULAA%3d","Länk")</f>
        <v>Länk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 t="s">
        <v>169</v>
      </c>
      <c r="B105" s="1" t="s">
        <v>170</v>
      </c>
      <c r="C105" s="1" t="s">
        <v>174</v>
      </c>
      <c r="D105" s="1">
        <v>5.563634863E9</v>
      </c>
      <c r="E105" s="1" t="s">
        <v>172</v>
      </c>
      <c r="F105" s="2" t="str">
        <f>HYPERLINK("https://contracts.tendsign.com/Contract/Details/1930653?eId=CkWlGZr3U8AH0h%2fldKCULAA%3d","Länk")</f>
        <v>Länk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 t="s">
        <v>175</v>
      </c>
      <c r="B106" s="1" t="s">
        <v>176</v>
      </c>
      <c r="C106" s="1" t="s">
        <v>177</v>
      </c>
      <c r="D106" s="1">
        <v>5.564544749E9</v>
      </c>
      <c r="E106" s="1" t="s">
        <v>178</v>
      </c>
      <c r="F106" s="2" t="str">
        <f>HYPERLINK("https://contracts.tendsign.com/Contract/Details/1801753?eId=CkWlGZr3U8AH0h%2fldKCULAA%3d","Länk")</f>
        <v>Länk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 t="s">
        <v>175</v>
      </c>
      <c r="B107" s="1" t="s">
        <v>176</v>
      </c>
      <c r="C107" s="1" t="s">
        <v>179</v>
      </c>
      <c r="D107" s="1">
        <v>5.56189592E9</v>
      </c>
      <c r="E107" s="1" t="s">
        <v>178</v>
      </c>
      <c r="F107" s="2" t="str">
        <f>HYPERLINK("https://contracts.tendsign.com/Contract/Details/1801755?eId=CkWlGZr3U8AH0h%2fldKCULAA%3d","Länk")</f>
        <v>Länk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 t="s">
        <v>175</v>
      </c>
      <c r="B108" s="1" t="s">
        <v>176</v>
      </c>
      <c r="C108" s="1" t="s">
        <v>22</v>
      </c>
      <c r="D108" s="1">
        <v>5.565725909E9</v>
      </c>
      <c r="E108" s="1" t="s">
        <v>178</v>
      </c>
      <c r="F108" s="2" t="str">
        <f>HYPERLINK("https://contracts.tendsign.com/Contract/Details/1801754?eId=CkWlGZr3U8AH0h%2fldKCULAA%3d","Länk")</f>
        <v>Länk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 t="s">
        <v>180</v>
      </c>
      <c r="B109" s="1" t="s">
        <v>181</v>
      </c>
      <c r="C109" s="1" t="s">
        <v>182</v>
      </c>
      <c r="D109" s="1">
        <v>5.560706128E9</v>
      </c>
      <c r="E109" s="1" t="s">
        <v>183</v>
      </c>
      <c r="F109" s="2" t="str">
        <f>HYPERLINK("https://contracts.tendsign.com/Contract/Details/2229610?eId=CkWlGZr3U8AH0h%2fldKCULAA%3d","Länk")</f>
        <v>Länk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 t="s">
        <v>180</v>
      </c>
      <c r="B110" s="1" t="s">
        <v>181</v>
      </c>
      <c r="C110" s="1" t="s">
        <v>96</v>
      </c>
      <c r="D110" s="1">
        <v>5.560148412E9</v>
      </c>
      <c r="E110" s="1" t="s">
        <v>183</v>
      </c>
      <c r="F110" s="2" t="str">
        <f>HYPERLINK("https://contracts.tendsign.com/Contract/Details/2229611?eId=CkWlGZr3U8AH0h%2fldKCULAA%3d","Länk")</f>
        <v>Länk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 t="s">
        <v>180</v>
      </c>
      <c r="B111" s="1" t="s">
        <v>181</v>
      </c>
      <c r="C111" s="1" t="s">
        <v>184</v>
      </c>
      <c r="D111" s="1">
        <v>5.562472273E9</v>
      </c>
      <c r="E111" s="1" t="s">
        <v>183</v>
      </c>
      <c r="F111" s="2" t="str">
        <f>HYPERLINK("https://contracts.tendsign.com/Contract/Details/2229612?eId=CkWlGZr3U8AH0h%2fldKCULAA%3d","Länk")</f>
        <v>Länk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 t="s">
        <v>180</v>
      </c>
      <c r="B112" s="1" t="s">
        <v>181</v>
      </c>
      <c r="C112" s="1" t="s">
        <v>21</v>
      </c>
      <c r="D112" s="1">
        <v>5.560129206E9</v>
      </c>
      <c r="E112" s="1" t="s">
        <v>183</v>
      </c>
      <c r="F112" s="2" t="str">
        <f>HYPERLINK("https://contracts.tendsign.com/Contract/Details/2229609?eId=CkWlGZr3U8AH0h%2fldKCULAA%3d","Länk")</f>
        <v>Länk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 t="s">
        <v>185</v>
      </c>
      <c r="B113" s="1" t="s">
        <v>186</v>
      </c>
      <c r="C113" s="1" t="s">
        <v>187</v>
      </c>
      <c r="D113" s="1">
        <v>5.566377692E9</v>
      </c>
      <c r="E113" s="1" t="s">
        <v>188</v>
      </c>
      <c r="F113" s="2" t="str">
        <f>HYPERLINK("https://contracts.tendsign.com/Contract/Details/2455399?eId=CkWlGZr3U8AH0h%2fldKCULAA%3d","Länk")</f>
        <v>Länk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 t="s">
        <v>185</v>
      </c>
      <c r="B114" s="1" t="s">
        <v>186</v>
      </c>
      <c r="C114" s="1" t="s">
        <v>189</v>
      </c>
      <c r="D114" s="1">
        <v>5.566659487E9</v>
      </c>
      <c r="E114" s="1" t="s">
        <v>188</v>
      </c>
      <c r="F114" s="2" t="str">
        <f>HYPERLINK("https://contracts.tendsign.com/Contract/Details/2455401?eId=CkWlGZr3U8AH0h%2fldKCULAA%3d","Länk")</f>
        <v>Länk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 t="s">
        <v>185</v>
      </c>
      <c r="B115" s="1" t="s">
        <v>186</v>
      </c>
      <c r="C115" s="1" t="s">
        <v>73</v>
      </c>
      <c r="D115" s="1">
        <v>5.592175763E9</v>
      </c>
      <c r="E115" s="1" t="s">
        <v>188</v>
      </c>
      <c r="F115" s="2" t="str">
        <f>HYPERLINK("https://contracts.tendsign.com/Contract/Details/2455402?eId=CkWlGZr3U8AH0h%2fldKCULAA%3d","Länk")</f>
        <v>Länk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 t="s">
        <v>190</v>
      </c>
      <c r="B116" s="1" t="s">
        <v>170</v>
      </c>
      <c r="C116" s="1" t="s">
        <v>191</v>
      </c>
      <c r="D116" s="1">
        <v>5.561360081E9</v>
      </c>
      <c r="E116" s="1" t="s">
        <v>192</v>
      </c>
      <c r="F116" s="2" t="str">
        <f>HYPERLINK("https://contracts.tendsign.com/Contract/Details/1966719?eId=CkWlGZr3U8AH0h%2fldKCULAA%3d","Länk")</f>
        <v>Länk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 t="s">
        <v>190</v>
      </c>
      <c r="B117" s="1" t="s">
        <v>170</v>
      </c>
      <c r="C117" s="1" t="s">
        <v>193</v>
      </c>
      <c r="D117" s="1">
        <v>5.567166904E9</v>
      </c>
      <c r="E117" s="1" t="s">
        <v>192</v>
      </c>
      <c r="F117" s="2" t="str">
        <f>HYPERLINK("https://contracts.tendsign.com/Contract/Details/1792075?eId=CkWlGZr3U8AH0h%2fldKCULAA%3d","Länk")</f>
        <v>Länk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 t="s">
        <v>190</v>
      </c>
      <c r="B118" s="1" t="s">
        <v>170</v>
      </c>
      <c r="C118" s="1" t="s">
        <v>174</v>
      </c>
      <c r="D118" s="1">
        <v>5.563634863E9</v>
      </c>
      <c r="E118" s="1" t="s">
        <v>192</v>
      </c>
      <c r="F118" s="2" t="str">
        <f>HYPERLINK("https://contracts.tendsign.com/Contract/Details/1792074?eId=CkWlGZr3U8AH0h%2fldKCULAA%3d","Länk")</f>
        <v>Länk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 t="s">
        <v>194</v>
      </c>
      <c r="B119" s="1" t="s">
        <v>170</v>
      </c>
      <c r="C119" s="1" t="s">
        <v>195</v>
      </c>
      <c r="D119" s="1">
        <v>5.568248404E9</v>
      </c>
      <c r="E119" s="1" t="s">
        <v>192</v>
      </c>
      <c r="F119" s="2" t="str">
        <f>HYPERLINK("https://contracts.tendsign.com/Contract/Details/1780035?eId=CkWlGZr3U8AH0h%2fldKCULAA%3d","Länk")</f>
        <v>Länk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 t="s">
        <v>194</v>
      </c>
      <c r="B120" s="1" t="s">
        <v>170</v>
      </c>
      <c r="C120" s="1" t="s">
        <v>174</v>
      </c>
      <c r="D120" s="1">
        <v>5.563634863E9</v>
      </c>
      <c r="E120" s="1" t="s">
        <v>192</v>
      </c>
      <c r="F120" s="2" t="str">
        <f>HYPERLINK("https://contracts.tendsign.com/Contract/Details/1780036?eId=CkWlGZr3U8AH0h%2fldKCULAA%3d","Länk")</f>
        <v>Länk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 t="s">
        <v>194</v>
      </c>
      <c r="B121" s="1" t="s">
        <v>170</v>
      </c>
      <c r="C121" s="1" t="s">
        <v>196</v>
      </c>
      <c r="D121" s="1">
        <v>5.560889734E9</v>
      </c>
      <c r="E121" s="1" t="s">
        <v>192</v>
      </c>
      <c r="F121" s="2" t="str">
        <f>HYPERLINK("https://contracts.tendsign.com/Contract/Details/1780034?eId=CkWlGZr3U8AH0h%2fldKCULAA%3d","Länk")</f>
        <v>Länk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 t="s">
        <v>197</v>
      </c>
      <c r="B122" s="1" t="s">
        <v>198</v>
      </c>
      <c r="C122" s="1" t="s">
        <v>199</v>
      </c>
      <c r="D122" s="1">
        <v>5.563215572E9</v>
      </c>
      <c r="E122" s="1" t="s">
        <v>200</v>
      </c>
      <c r="F122" s="2" t="str">
        <f>HYPERLINK("https://contracts.tendsign.com/Contract/Details/2687104?eId=CkWlGZr3U8AH0h%2fldKCULAA%3d","Länk")</f>
        <v>Länk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 t="s">
        <v>197</v>
      </c>
      <c r="B123" s="1" t="s">
        <v>198</v>
      </c>
      <c r="C123" s="1" t="s">
        <v>201</v>
      </c>
      <c r="D123" s="1">
        <v>5.560579137E9</v>
      </c>
      <c r="E123" s="1" t="s">
        <v>200</v>
      </c>
      <c r="F123" s="2" t="str">
        <f>HYPERLINK("https://contracts.tendsign.com/Contract/Details/2687105?eId=CkWlGZr3U8AH0h%2fldKCULAA%3d","Länk")</f>
        <v>Länk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 t="s">
        <v>197</v>
      </c>
      <c r="B124" s="1" t="s">
        <v>198</v>
      </c>
      <c r="C124" s="1" t="s">
        <v>202</v>
      </c>
      <c r="D124" s="1">
        <v>5.560881327E9</v>
      </c>
      <c r="E124" s="1" t="s">
        <v>200</v>
      </c>
      <c r="F124" s="2" t="str">
        <f>HYPERLINK("https://contracts.tendsign.com/Contract/Details/2687106?eId=CkWlGZr3U8AH0h%2fldKCULAA%3d","Länk")</f>
        <v>Länk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 t="s">
        <v>197</v>
      </c>
      <c r="B125" s="1" t="s">
        <v>198</v>
      </c>
      <c r="C125" s="1" t="s">
        <v>203</v>
      </c>
      <c r="D125" s="1">
        <v>5.562242221E9</v>
      </c>
      <c r="E125" s="1" t="s">
        <v>200</v>
      </c>
      <c r="F125" s="2" t="str">
        <f>HYPERLINK("https://contracts.tendsign.com/Contract/Details/2687107?eId=CkWlGZr3U8AH0h%2fldKCULAA%3d","Länk")</f>
        <v>Länk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 t="s">
        <v>204</v>
      </c>
      <c r="B126" s="1" t="s">
        <v>186</v>
      </c>
      <c r="C126" s="1" t="s">
        <v>205</v>
      </c>
      <c r="D126" s="1">
        <v>5.590650619E9</v>
      </c>
      <c r="E126" s="1" t="s">
        <v>188</v>
      </c>
      <c r="F126" s="2" t="str">
        <f>HYPERLINK("https://contracts.tendsign.com/Contract/Details/2455403?eId=CkWlGZr3U8AH0h%2fldKCULAA%3d","Länk")</f>
        <v>Länk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 t="s">
        <v>206</v>
      </c>
      <c r="B127" s="1" t="s">
        <v>186</v>
      </c>
      <c r="C127" s="1" t="s">
        <v>73</v>
      </c>
      <c r="D127" s="1">
        <v>5.592175763E9</v>
      </c>
      <c r="E127" s="1" t="s">
        <v>188</v>
      </c>
      <c r="F127" s="2" t="str">
        <f>HYPERLINK("https://contracts.tendsign.com/Contract/Details/2566041?eId=CkWlGZr3U8AH0h%2fldKCULAA%3d","Länk")</f>
        <v>Länk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 t="s">
        <v>207</v>
      </c>
      <c r="B128" s="1" t="s">
        <v>186</v>
      </c>
      <c r="C128" s="1" t="s">
        <v>208</v>
      </c>
      <c r="D128" s="1">
        <v>5.561802231E9</v>
      </c>
      <c r="E128" s="1" t="s">
        <v>188</v>
      </c>
      <c r="F128" s="2" t="str">
        <f>HYPERLINK("https://contracts.tendsign.com/Contract/Details/2455398?eId=CkWlGZr3U8AH0h%2fldKCULAA%3d","Länk")</f>
        <v>Länk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 t="s">
        <v>209</v>
      </c>
      <c r="B129" s="1" t="s">
        <v>186</v>
      </c>
      <c r="C129" s="1" t="s">
        <v>210</v>
      </c>
      <c r="D129" s="1">
        <v>5.566451265E9</v>
      </c>
      <c r="E129" s="1" t="s">
        <v>188</v>
      </c>
      <c r="F129" s="2" t="str">
        <f>HYPERLINK("https://contracts.tendsign.com/Contract/Details/2460543?eId=CkWlGZr3U8AH0h%2fldKCULAA%3d","Länk")</f>
        <v>Länk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 t="s">
        <v>211</v>
      </c>
      <c r="B130" s="1" t="s">
        <v>186</v>
      </c>
      <c r="C130" s="1" t="s">
        <v>212</v>
      </c>
      <c r="D130" s="1">
        <v>2.7609627E7</v>
      </c>
      <c r="E130" s="1" t="s">
        <v>188</v>
      </c>
      <c r="F130" s="2" t="str">
        <f>HYPERLINK("https://contracts.tendsign.com/Contract/Details/2455396?eId=CkWlGZr3U8AH0h%2fldKCULAA%3d","Länk")</f>
        <v>Länk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 t="s">
        <v>213</v>
      </c>
      <c r="B131" s="1" t="s">
        <v>186</v>
      </c>
      <c r="C131" s="1" t="s">
        <v>214</v>
      </c>
      <c r="D131" s="1">
        <v>5.56888594E9</v>
      </c>
      <c r="E131" s="1" t="s">
        <v>188</v>
      </c>
      <c r="F131" s="2" t="str">
        <f>HYPERLINK("https://contracts.tendsign.com/Contract/Details/2455397?eId=CkWlGZr3U8AH0h%2fldKCULAA%3d","Länk")</f>
        <v>Länk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 t="s">
        <v>215</v>
      </c>
      <c r="B132" s="1" t="s">
        <v>186</v>
      </c>
      <c r="C132" s="1" t="s">
        <v>189</v>
      </c>
      <c r="D132" s="1">
        <v>5.566659487E9</v>
      </c>
      <c r="E132" s="1" t="s">
        <v>188</v>
      </c>
      <c r="F132" s="2" t="str">
        <f>HYPERLINK("https://contracts.tendsign.com/Contract/Details/2565255?eId=CkWlGZr3U8AH0h%2fldKCULAA%3d","Länk")</f>
        <v>Länk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 t="s">
        <v>216</v>
      </c>
      <c r="B133" s="1" t="s">
        <v>186</v>
      </c>
      <c r="C133" s="1" t="s">
        <v>187</v>
      </c>
      <c r="D133" s="1">
        <v>5.566377692E9</v>
      </c>
      <c r="E133" s="1" t="s">
        <v>188</v>
      </c>
      <c r="F133" s="2" t="str">
        <f>HYPERLINK("https://contracts.tendsign.com/Contract/Details/2566911?eId=CkWlGZr3U8AH0h%2fldKCULAA%3d","Länk")</f>
        <v>Länk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 t="s">
        <v>217</v>
      </c>
      <c r="B134" s="1" t="s">
        <v>186</v>
      </c>
      <c r="C134" s="1" t="s">
        <v>218</v>
      </c>
      <c r="D134" s="1">
        <v>5.561178145E9</v>
      </c>
      <c r="E134" s="1" t="s">
        <v>188</v>
      </c>
      <c r="F134" s="2" t="str">
        <f>HYPERLINK("https://contracts.tendsign.com/Contract/Details/2455400?eId=CkWlGZr3U8AH0h%2fldKCULAA%3d","Länk")</f>
        <v>Länk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 t="s">
        <v>219</v>
      </c>
      <c r="B135" s="1" t="s">
        <v>186</v>
      </c>
      <c r="C135" s="1" t="s">
        <v>214</v>
      </c>
      <c r="D135" s="1">
        <v>5.56888594E9</v>
      </c>
      <c r="E135" s="1" t="s">
        <v>188</v>
      </c>
      <c r="F135" s="2" t="str">
        <f>HYPERLINK("https://contracts.tendsign.com/Contract/Details/2572617?eId=CkWlGZr3U8AH0h%2fldKCULAA%3d","Länk")</f>
        <v>Länk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 t="s">
        <v>219</v>
      </c>
      <c r="B136" s="1" t="s">
        <v>186</v>
      </c>
      <c r="C136" s="1" t="s">
        <v>220</v>
      </c>
      <c r="D136" s="1">
        <v>5.566118609E9</v>
      </c>
      <c r="E136" s="1" t="s">
        <v>188</v>
      </c>
      <c r="F136" s="2" t="str">
        <f>HYPERLINK("https://contracts.tendsign.com/Contract/Details/2572618?eId=CkWlGZr3U8AH0h%2fldKCULAA%3d","Länk")</f>
        <v>Länk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 t="s">
        <v>221</v>
      </c>
      <c r="B137" s="1" t="s">
        <v>186</v>
      </c>
      <c r="C137" s="1" t="s">
        <v>222</v>
      </c>
      <c r="D137" s="1">
        <v>5.592255367E9</v>
      </c>
      <c r="E137" s="1" t="s">
        <v>188</v>
      </c>
      <c r="F137" s="2" t="str">
        <f>HYPERLINK("https://contracts.tendsign.com/Contract/Details/2455404?eId=CkWlGZr3U8AH0h%2fldKCULAA%3d","Länk")</f>
        <v>Länk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 t="s">
        <v>223</v>
      </c>
      <c r="B138" s="1" t="s">
        <v>224</v>
      </c>
      <c r="C138" s="1" t="s">
        <v>225</v>
      </c>
      <c r="D138" s="1">
        <v>5.562413061E9</v>
      </c>
      <c r="E138" s="1" t="s">
        <v>226</v>
      </c>
      <c r="F138" s="2" t="str">
        <f>HYPERLINK("https://contracts.tendsign.com/Contract/Details/1821496?eId=CkWlGZr3U8AH0h%2fldKCULAA%3d","Länk")</f>
        <v>Länk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 t="s">
        <v>227</v>
      </c>
      <c r="B139" s="1" t="s">
        <v>224</v>
      </c>
      <c r="C139" s="1" t="s">
        <v>228</v>
      </c>
      <c r="D139" s="1">
        <v>5.566750229E9</v>
      </c>
      <c r="E139" s="1" t="s">
        <v>226</v>
      </c>
      <c r="F139" s="2" t="str">
        <f>HYPERLINK("https://contracts.tendsign.com/Contract/Details/1856447?eId=CkWlGZr3U8AH0h%2fldKCULAA%3d","Länk")</f>
        <v>Länk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 t="s">
        <v>229</v>
      </c>
      <c r="B140" s="1" t="s">
        <v>224</v>
      </c>
      <c r="C140" s="1" t="s">
        <v>230</v>
      </c>
      <c r="D140" s="1">
        <v>5.564792116E9</v>
      </c>
      <c r="E140" s="1" t="s">
        <v>226</v>
      </c>
      <c r="F140" s="2" t="str">
        <f>HYPERLINK("https://contracts.tendsign.com/Contract/Details/1821497?eId=CkWlGZr3U8AH0h%2fldKCULAA%3d","Länk")</f>
        <v>Länk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 t="s">
        <v>231</v>
      </c>
      <c r="B141" s="1" t="s">
        <v>232</v>
      </c>
      <c r="C141" s="1" t="s">
        <v>233</v>
      </c>
      <c r="D141" s="1">
        <v>5.560747569E9</v>
      </c>
      <c r="E141" s="1" t="s">
        <v>234</v>
      </c>
      <c r="F141" s="2" t="str">
        <f>HYPERLINK("https://contracts.tendsign.com/Contract/Details/2034295?eId=CkWlGZr3U8AH0h%2fldKCULAA%3d","Länk")</f>
        <v>Länk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 t="s">
        <v>231</v>
      </c>
      <c r="B142" s="1" t="s">
        <v>232</v>
      </c>
      <c r="C142" s="1" t="s">
        <v>235</v>
      </c>
      <c r="D142" s="1">
        <v>5.591506349E9</v>
      </c>
      <c r="E142" s="1" t="s">
        <v>234</v>
      </c>
      <c r="F142" s="2" t="str">
        <f>HYPERLINK("https://contracts.tendsign.com/Contract/Details/2043135?eId=CkWlGZr3U8AH0h%2fldKCULAA%3d","Länk")</f>
        <v>Länk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 t="s">
        <v>236</v>
      </c>
      <c r="B143" s="1" t="s">
        <v>237</v>
      </c>
      <c r="C143" s="1" t="s">
        <v>21</v>
      </c>
      <c r="D143" s="1">
        <v>5.560129206E9</v>
      </c>
      <c r="E143" s="1" t="s">
        <v>238</v>
      </c>
      <c r="F143" s="2" t="str">
        <f>HYPERLINK("https://contracts.tendsign.com/Contract/Details/2228840?eId=CkWlGZr3U8AH0h%2fldKCULAA%3d","Länk")</f>
        <v>Länk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 t="s">
        <v>236</v>
      </c>
      <c r="B144" s="1" t="s">
        <v>237</v>
      </c>
      <c r="C144" s="1" t="s">
        <v>20</v>
      </c>
      <c r="D144" s="1">
        <v>5.562870229E9</v>
      </c>
      <c r="E144" s="1" t="s">
        <v>238</v>
      </c>
      <c r="F144" s="2" t="str">
        <f>HYPERLINK("https://contracts.tendsign.com/Contract/Details/2228841?eId=CkWlGZr3U8AH0h%2fldKCULAA%3d","Länk")</f>
        <v>Länk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 t="s">
        <v>239</v>
      </c>
      <c r="B145" s="1" t="s">
        <v>240</v>
      </c>
      <c r="C145" s="1" t="s">
        <v>241</v>
      </c>
      <c r="D145" s="1">
        <v>5.564709078E9</v>
      </c>
      <c r="E145" s="1" t="s">
        <v>242</v>
      </c>
      <c r="F145" s="2" t="str">
        <f>HYPERLINK("https://contracts.tendsign.com/Contract/Details/2682104?eId=CkWlGZr3U8AH0h%2fldKCULAA%3d","Länk")</f>
        <v>Länk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 t="s">
        <v>239</v>
      </c>
      <c r="B146" s="1" t="s">
        <v>240</v>
      </c>
      <c r="C146" s="1" t="s">
        <v>139</v>
      </c>
      <c r="D146" s="1">
        <v>5.560846346E9</v>
      </c>
      <c r="E146" s="1" t="s">
        <v>242</v>
      </c>
      <c r="F146" s="2" t="str">
        <f>HYPERLINK("https://contracts.tendsign.com/Contract/Details/2682105?eId=CkWlGZr3U8AH0h%2fldKCULAA%3d","Länk")</f>
        <v>Länk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 t="s">
        <v>239</v>
      </c>
      <c r="B147" s="1" t="s">
        <v>240</v>
      </c>
      <c r="C147" s="1" t="s">
        <v>243</v>
      </c>
      <c r="D147" s="1">
        <v>5.569343345E9</v>
      </c>
      <c r="E147" s="1" t="s">
        <v>242</v>
      </c>
      <c r="F147" s="2" t="str">
        <f>HYPERLINK("https://contracts.tendsign.com/Contract/Details/2682103?eId=CkWlGZr3U8AH0h%2fldKCULAA%3d","Länk")</f>
        <v>Länk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 t="s">
        <v>244</v>
      </c>
      <c r="B148" s="1" t="s">
        <v>245</v>
      </c>
      <c r="C148" s="1" t="s">
        <v>246</v>
      </c>
      <c r="D148" s="1">
        <v>5.566723804E9</v>
      </c>
      <c r="E148" s="1" t="s">
        <v>247</v>
      </c>
      <c r="F148" s="2" t="str">
        <f>HYPERLINK("https://contracts.tendsign.com/Contract/Details/1625075?eId=CkWlGZr3U8AH0h%2fldKCULAA%3d","Länk")</f>
        <v>Länk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 t="s">
        <v>244</v>
      </c>
      <c r="B149" s="1" t="s">
        <v>245</v>
      </c>
      <c r="C149" s="1" t="s">
        <v>248</v>
      </c>
      <c r="D149" s="1">
        <v>5.566806971E9</v>
      </c>
      <c r="E149" s="1" t="s">
        <v>247</v>
      </c>
      <c r="F149" s="2" t="str">
        <f>HYPERLINK("https://contracts.tendsign.com/Contract/Details/1625008?eId=CkWlGZr3U8AH0h%2fldKCULAA%3d","Länk")</f>
        <v>Länk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 t="s">
        <v>244</v>
      </c>
      <c r="B150" s="1" t="s">
        <v>245</v>
      </c>
      <c r="C150" s="1" t="s">
        <v>249</v>
      </c>
      <c r="D150" s="1">
        <v>5.562903632E9</v>
      </c>
      <c r="E150" s="1" t="s">
        <v>247</v>
      </c>
      <c r="F150" s="2" t="str">
        <f>HYPERLINK("https://contracts.tendsign.com/Contract/Details/1642204?eId=CkWlGZr3U8AH0h%2fldKCULAA%3d","Länk")</f>
        <v>Länk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 t="s">
        <v>244</v>
      </c>
      <c r="B151" s="1" t="s">
        <v>245</v>
      </c>
      <c r="C151" s="1" t="s">
        <v>250</v>
      </c>
      <c r="D151" s="1">
        <v>5.561974188E9</v>
      </c>
      <c r="E151" s="1" t="s">
        <v>247</v>
      </c>
      <c r="F151" s="2" t="str">
        <f>HYPERLINK("https://contracts.tendsign.com/Contract/Details/1625031?eId=CkWlGZr3U8AH0h%2fldKCULAA%3d","Länk")</f>
        <v>Länk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 t="s">
        <v>251</v>
      </c>
      <c r="B152" s="1" t="s">
        <v>245</v>
      </c>
      <c r="C152" s="1" t="s">
        <v>252</v>
      </c>
      <c r="D152" s="1">
        <v>5.567955942E9</v>
      </c>
      <c r="E152" s="1" t="s">
        <v>247</v>
      </c>
      <c r="F152" s="2" t="str">
        <f>HYPERLINK("https://contracts.tendsign.com/Contract/Details/1642134?eId=CkWlGZr3U8AH0h%2fldKCULAA%3d","Länk")</f>
        <v>Länk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 t="s">
        <v>253</v>
      </c>
      <c r="B153" s="1" t="s">
        <v>245</v>
      </c>
      <c r="C153" s="1" t="s">
        <v>252</v>
      </c>
      <c r="D153" s="1">
        <v>5.567955942E9</v>
      </c>
      <c r="E153" s="1" t="s">
        <v>247</v>
      </c>
      <c r="F153" s="2" t="str">
        <f>HYPERLINK("https://contracts.tendsign.com/Contract/Details/1642183?eId=CkWlGZr3U8AH0h%2fldKCULAA%3d","Länk")</f>
        <v>Länk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 t="s">
        <v>254</v>
      </c>
      <c r="B154" s="1" t="s">
        <v>245</v>
      </c>
      <c r="C154" s="1" t="s">
        <v>255</v>
      </c>
      <c r="D154" s="1">
        <v>5.56355633E9</v>
      </c>
      <c r="E154" s="1" t="s">
        <v>256</v>
      </c>
      <c r="F154" s="2" t="str">
        <f>HYPERLINK("https://contracts.tendsign.com/Contract/Details/1693365?eId=CkWlGZr3U8AH0h%2fldKCULAA%3d","Länk")</f>
        <v>Länk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 t="s">
        <v>254</v>
      </c>
      <c r="B155" s="1" t="s">
        <v>245</v>
      </c>
      <c r="C155" s="1" t="s">
        <v>257</v>
      </c>
      <c r="D155" s="1">
        <v>5.568772692E9</v>
      </c>
      <c r="E155" s="1" t="s">
        <v>256</v>
      </c>
      <c r="F155" s="2" t="str">
        <f>HYPERLINK("https://contracts.tendsign.com/Contract/Details/1683589?eId=CkWlGZr3U8AH0h%2fldKCULAA%3d","Länk")</f>
        <v>Länk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 t="s">
        <v>254</v>
      </c>
      <c r="B156" s="1" t="s">
        <v>245</v>
      </c>
      <c r="C156" s="1" t="s">
        <v>258</v>
      </c>
      <c r="D156" s="1">
        <v>5.560030354E9</v>
      </c>
      <c r="E156" s="1" t="s">
        <v>256</v>
      </c>
      <c r="F156" s="2" t="str">
        <f>HYPERLINK("https://contracts.tendsign.com/Contract/Details/1683591?eId=CkWlGZr3U8AH0h%2fldKCULAA%3d","Länk")</f>
        <v>Länk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 t="s">
        <v>259</v>
      </c>
      <c r="B157" s="1" t="s">
        <v>260</v>
      </c>
      <c r="C157" s="1" t="s">
        <v>261</v>
      </c>
      <c r="D157" s="1">
        <v>5.562593532E9</v>
      </c>
      <c r="E157" s="1" t="s">
        <v>262</v>
      </c>
      <c r="F157" s="2" t="str">
        <f>HYPERLINK("https://contracts.tendsign.com/Contract/Details/2196451?eId=CkWlGZr3U8AH0h%2fldKCULAA%3d","Länk")</f>
        <v>Länk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 t="s">
        <v>259</v>
      </c>
      <c r="B158" s="1" t="s">
        <v>260</v>
      </c>
      <c r="C158" s="1" t="s">
        <v>263</v>
      </c>
      <c r="D158" s="1">
        <v>5.563622074E9</v>
      </c>
      <c r="E158" s="1" t="s">
        <v>262</v>
      </c>
      <c r="F158" s="2" t="str">
        <f>HYPERLINK("https://contracts.tendsign.com/Contract/Details/2196447?eId=CkWlGZr3U8AH0h%2fldKCULAA%3d","Länk")</f>
        <v>Länk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 t="s">
        <v>259</v>
      </c>
      <c r="B159" s="1" t="s">
        <v>260</v>
      </c>
      <c r="C159" s="1" t="s">
        <v>264</v>
      </c>
      <c r="D159" s="1">
        <v>5.562476738E9</v>
      </c>
      <c r="E159" s="1" t="s">
        <v>262</v>
      </c>
      <c r="F159" s="2" t="str">
        <f>HYPERLINK("https://contracts.tendsign.com/Contract/Details/2196448?eId=CkWlGZr3U8AH0h%2fldKCULAA%3d","Länk")</f>
        <v>Länk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 t="s">
        <v>259</v>
      </c>
      <c r="B160" s="1" t="s">
        <v>260</v>
      </c>
      <c r="C160" s="1" t="s">
        <v>265</v>
      </c>
      <c r="D160" s="1">
        <v>5.567346738E9</v>
      </c>
      <c r="E160" s="1" t="s">
        <v>262</v>
      </c>
      <c r="F160" s="2" t="str">
        <f>HYPERLINK("https://contracts.tendsign.com/Contract/Details/2196449?eId=CkWlGZr3U8AH0h%2fldKCULAA%3d","Länk")</f>
        <v>Länk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 t="s">
        <v>259</v>
      </c>
      <c r="B161" s="1" t="s">
        <v>260</v>
      </c>
      <c r="C161" s="1" t="s">
        <v>266</v>
      </c>
      <c r="D161" s="1">
        <v>5.564933546E9</v>
      </c>
      <c r="E161" s="1" t="s">
        <v>262</v>
      </c>
      <c r="F161" s="2" t="str">
        <f>HYPERLINK("https://contracts.tendsign.com/Contract/Details/2196450?eId=CkWlGZr3U8AH0h%2fldKCULAA%3d","Länk")</f>
        <v>Länk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 t="s">
        <v>267</v>
      </c>
      <c r="B162" s="1" t="s">
        <v>268</v>
      </c>
      <c r="C162" s="1" t="s">
        <v>64</v>
      </c>
      <c r="D162" s="1">
        <v>5.566057732E9</v>
      </c>
      <c r="E162" s="1" t="s">
        <v>269</v>
      </c>
      <c r="F162" s="2" t="str">
        <f>HYPERLINK("https://contracts.tendsign.com/Contract/Details/1215075?eId=CkWlGZr3U8AH0h%2fldKCULAA%3d","Länk")</f>
        <v>Länk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 t="s">
        <v>267</v>
      </c>
      <c r="B163" s="1" t="s">
        <v>268</v>
      </c>
      <c r="C163" s="1" t="s">
        <v>67</v>
      </c>
      <c r="D163" s="1">
        <v>5.564931656E9</v>
      </c>
      <c r="E163" s="1" t="s">
        <v>269</v>
      </c>
      <c r="F163" s="2" t="str">
        <f>HYPERLINK("https://contracts.tendsign.com/Contract/Details/1215076?eId=CkWlGZr3U8AH0h%2fldKCULAA%3d","Länk")</f>
        <v>Länk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 t="s">
        <v>270</v>
      </c>
      <c r="B164" s="1" t="s">
        <v>271</v>
      </c>
      <c r="C164" s="1" t="s">
        <v>272</v>
      </c>
      <c r="D164" s="1">
        <v>5.563953016E9</v>
      </c>
      <c r="E164" s="1" t="s">
        <v>273</v>
      </c>
      <c r="F164" s="2" t="str">
        <f>HYPERLINK("https://contracts.tendsign.com/Contract/Details/2702008?eId=CkWlGZr3U8AH0h%2fldKCULAA%3d","Länk")</f>
        <v>Länk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 t="s">
        <v>270</v>
      </c>
      <c r="B165" s="1" t="s">
        <v>271</v>
      </c>
      <c r="C165" s="1" t="s">
        <v>274</v>
      </c>
      <c r="D165" s="1">
        <v>5.566814744E9</v>
      </c>
      <c r="E165" s="1" t="s">
        <v>273</v>
      </c>
      <c r="F165" s="2" t="str">
        <f>HYPERLINK("https://contracts.tendsign.com/Contract/Details/2702005?eId=CkWlGZr3U8AH0h%2fldKCULAA%3d","Länk")</f>
        <v>Länk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 t="s">
        <v>270</v>
      </c>
      <c r="B166" s="1" t="s">
        <v>271</v>
      </c>
      <c r="C166" s="1" t="s">
        <v>275</v>
      </c>
      <c r="D166" s="1">
        <v>5.566211297E9</v>
      </c>
      <c r="E166" s="1" t="s">
        <v>273</v>
      </c>
      <c r="F166" s="2" t="str">
        <f>HYPERLINK("https://contracts.tendsign.com/Contract/Details/2702006?eId=CkWlGZr3U8AH0h%2fldKCULAA%3d","Länk")</f>
        <v>Länk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 t="s">
        <v>270</v>
      </c>
      <c r="B167" s="1" t="s">
        <v>271</v>
      </c>
      <c r="C167" s="1" t="s">
        <v>276</v>
      </c>
      <c r="D167" s="1">
        <v>5.561975714E9</v>
      </c>
      <c r="E167" s="1" t="s">
        <v>273</v>
      </c>
      <c r="F167" s="2" t="str">
        <f>HYPERLINK("https://contracts.tendsign.com/Contract/Details/2702007?eId=CkWlGZr3U8AH0h%2fldKCULAA%3d","Länk")</f>
        <v>Länk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 t="s">
        <v>270</v>
      </c>
      <c r="B168" s="1" t="s">
        <v>271</v>
      </c>
      <c r="C168" s="1" t="s">
        <v>277</v>
      </c>
      <c r="D168" s="1">
        <v>5.56422406E9</v>
      </c>
      <c r="E168" s="1" t="s">
        <v>273</v>
      </c>
      <c r="F168" s="2" t="str">
        <f>HYPERLINK("https://contracts.tendsign.com/Contract/Details/2702004?eId=CkWlGZr3U8AH0h%2fldKCULAA%3d","Länk")</f>
        <v>Länk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 t="s">
        <v>278</v>
      </c>
      <c r="B169" s="1" t="s">
        <v>279</v>
      </c>
      <c r="C169" s="1" t="s">
        <v>280</v>
      </c>
      <c r="D169" s="1">
        <v>5.560629486E9</v>
      </c>
      <c r="E169" s="1" t="s">
        <v>281</v>
      </c>
      <c r="F169" s="2" t="str">
        <f>HYPERLINK("https://contracts.tendsign.com/Contract/Details/1714054?eId=CkWlGZr3U8AH0h%2fldKCULAA%3d","Länk")</f>
        <v>Länk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 t="s">
        <v>278</v>
      </c>
      <c r="B170" s="1" t="s">
        <v>279</v>
      </c>
      <c r="C170" s="1" t="s">
        <v>282</v>
      </c>
      <c r="D170" s="1">
        <v>5.566152525E9</v>
      </c>
      <c r="E170" s="1" t="s">
        <v>281</v>
      </c>
      <c r="F170" s="2" t="str">
        <f>HYPERLINK("https://contracts.tendsign.com/Contract/Details/1714055?eId=CkWlGZr3U8AH0h%2fldKCULAA%3d","Länk")</f>
        <v>Länk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 t="s">
        <v>283</v>
      </c>
      <c r="B171" s="1" t="s">
        <v>284</v>
      </c>
      <c r="C171" s="1" t="s">
        <v>285</v>
      </c>
      <c r="D171" s="1">
        <v>5.564943487E9</v>
      </c>
      <c r="E171" s="1" t="s">
        <v>286</v>
      </c>
      <c r="F171" s="2" t="str">
        <f>HYPERLINK("https://contracts.tendsign.com/Contract/Details/1775701?eId=CkWlGZr3U8AH0h%2fldKCULAA%3d","Länk")</f>
        <v>Länk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 t="s">
        <v>283</v>
      </c>
      <c r="B172" s="1" t="s">
        <v>284</v>
      </c>
      <c r="C172" s="1" t="s">
        <v>287</v>
      </c>
      <c r="D172" s="1">
        <v>5.561389668E9</v>
      </c>
      <c r="E172" s="1" t="s">
        <v>286</v>
      </c>
      <c r="F172" s="2" t="str">
        <f>HYPERLINK("https://contracts.tendsign.com/Contract/Details/1775703?eId=CkWlGZr3U8AH0h%2fldKCULAA%3d","Länk")</f>
        <v>Länk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 t="s">
        <v>283</v>
      </c>
      <c r="B173" s="1" t="s">
        <v>284</v>
      </c>
      <c r="C173" s="1" t="s">
        <v>258</v>
      </c>
      <c r="D173" s="1">
        <v>5.560030354E9</v>
      </c>
      <c r="E173" s="1" t="s">
        <v>286</v>
      </c>
      <c r="F173" s="2" t="str">
        <f>HYPERLINK("https://contracts.tendsign.com/Contract/Details/1775702?eId=CkWlGZr3U8AH0h%2fldKCULAA%3d","Länk")</f>
        <v>Länk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 t="s">
        <v>288</v>
      </c>
      <c r="B174" s="1" t="s">
        <v>289</v>
      </c>
      <c r="C174" s="1" t="s">
        <v>290</v>
      </c>
      <c r="D174" s="1">
        <v>5.568592835E9</v>
      </c>
      <c r="E174" s="1" t="s">
        <v>291</v>
      </c>
      <c r="F174" s="2" t="str">
        <f>HYPERLINK("https://contracts.tendsign.com/Contract/Details/1724667?eId=CkWlGZr3U8AH0h%2fldKCULAA%3d","Länk")</f>
        <v>Länk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 t="s">
        <v>288</v>
      </c>
      <c r="B175" s="1" t="s">
        <v>289</v>
      </c>
      <c r="C175" s="1" t="s">
        <v>292</v>
      </c>
      <c r="D175" s="1">
        <v>5.56833295E9</v>
      </c>
      <c r="E175" s="1" t="s">
        <v>291</v>
      </c>
      <c r="F175" s="2" t="str">
        <f>HYPERLINK("https://contracts.tendsign.com/Contract/Details/1724669?eId=CkWlGZr3U8AH0h%2fldKCULAA%3d","Länk")</f>
        <v>Länk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 t="s">
        <v>288</v>
      </c>
      <c r="B176" s="1" t="s">
        <v>289</v>
      </c>
      <c r="C176" s="1" t="s">
        <v>293</v>
      </c>
      <c r="D176" s="1">
        <v>5.56605335E9</v>
      </c>
      <c r="E176" s="1" t="s">
        <v>291</v>
      </c>
      <c r="F176" s="2" t="str">
        <f>HYPERLINK("https://contracts.tendsign.com/Contract/Details/1724670?eId=CkWlGZr3U8AH0h%2fldKCULAA%3d","Länk")</f>
        <v>Länk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 t="s">
        <v>288</v>
      </c>
      <c r="B177" s="1" t="s">
        <v>289</v>
      </c>
      <c r="C177" s="1" t="s">
        <v>294</v>
      </c>
      <c r="D177" s="1">
        <v>5.5617831E9</v>
      </c>
      <c r="E177" s="1" t="s">
        <v>291</v>
      </c>
      <c r="F177" s="2" t="str">
        <f>HYPERLINK("https://contracts.tendsign.com/Contract/Details/1724671?eId=CkWlGZr3U8AH0h%2fldKCULAA%3d","Länk")</f>
        <v>Länk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 t="s">
        <v>295</v>
      </c>
      <c r="B178" s="1" t="s">
        <v>296</v>
      </c>
      <c r="C178" s="1" t="s">
        <v>96</v>
      </c>
      <c r="D178" s="1">
        <v>5.560148412E9</v>
      </c>
      <c r="E178" s="1" t="s">
        <v>297</v>
      </c>
      <c r="F178" s="2" t="str">
        <f>HYPERLINK("https://contracts.tendsign.com/Contract/Details/1824343?eId=CkWlGZr3U8AH0h%2fldKCULAA%3d","Länk")</f>
        <v>Länk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 t="s">
        <v>295</v>
      </c>
      <c r="B179" s="1" t="s">
        <v>296</v>
      </c>
      <c r="C179" s="1" t="s">
        <v>298</v>
      </c>
      <c r="D179" s="1">
        <v>5.566546213E9</v>
      </c>
      <c r="E179" s="1" t="s">
        <v>297</v>
      </c>
      <c r="F179" s="2" t="str">
        <f>HYPERLINK("https://contracts.tendsign.com/Contract/Details/1824344?eId=CkWlGZr3U8AH0h%2fldKCULAA%3d","Länk")</f>
        <v>Länk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 t="s">
        <v>295</v>
      </c>
      <c r="B180" s="1" t="s">
        <v>296</v>
      </c>
      <c r="C180" s="1" t="s">
        <v>299</v>
      </c>
      <c r="D180" s="1">
        <v>5.560106626E9</v>
      </c>
      <c r="E180" s="1" t="s">
        <v>297</v>
      </c>
      <c r="F180" s="2" t="str">
        <f>HYPERLINK("https://contracts.tendsign.com/Contract/Details/1824345?eId=CkWlGZr3U8AH0h%2fldKCULAA%3d","Länk")</f>
        <v>Länk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 t="s">
        <v>300</v>
      </c>
      <c r="B181" s="1" t="s">
        <v>301</v>
      </c>
      <c r="C181" s="1" t="s">
        <v>302</v>
      </c>
      <c r="D181" s="1">
        <v>5.564541315E9</v>
      </c>
      <c r="E181" s="1" t="s">
        <v>303</v>
      </c>
      <c r="F181" s="2" t="str">
        <f>HYPERLINK("https://contracts.tendsign.com/Contract/Details/2585974?eId=CkWlGZr3U8AH0h%2fldKCULAA%3d","Länk")</f>
        <v>Länk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 t="s">
        <v>300</v>
      </c>
      <c r="B182" s="1" t="s">
        <v>301</v>
      </c>
      <c r="C182" s="1" t="s">
        <v>304</v>
      </c>
      <c r="D182" s="1">
        <v>5.565719159E9</v>
      </c>
      <c r="E182" s="1" t="s">
        <v>303</v>
      </c>
      <c r="F182" s="2" t="str">
        <f>HYPERLINK("https://contracts.tendsign.com/Contract/Details/2585967?eId=CkWlGZr3U8AH0h%2fldKCULAA%3d","Länk")</f>
        <v>Länk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 t="s">
        <v>300</v>
      </c>
      <c r="B183" s="1" t="s">
        <v>301</v>
      </c>
      <c r="C183" s="1" t="s">
        <v>305</v>
      </c>
      <c r="D183" s="1">
        <v>5.565694022E9</v>
      </c>
      <c r="E183" s="1" t="s">
        <v>303</v>
      </c>
      <c r="F183" s="2" t="str">
        <f>HYPERLINK("https://contracts.tendsign.com/Contract/Details/2585968?eId=CkWlGZr3U8AH0h%2fldKCULAA%3d","Länk")</f>
        <v>Länk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 t="s">
        <v>300</v>
      </c>
      <c r="B184" s="1" t="s">
        <v>301</v>
      </c>
      <c r="C184" s="1" t="s">
        <v>306</v>
      </c>
      <c r="D184" s="1">
        <v>5.566372487E9</v>
      </c>
      <c r="E184" s="1" t="s">
        <v>303</v>
      </c>
      <c r="F184" s="2" t="str">
        <f>HYPERLINK("https://contracts.tendsign.com/Contract/Details/2585969?eId=CkWlGZr3U8AH0h%2fldKCULAA%3d","Länk")</f>
        <v>Länk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 t="s">
        <v>300</v>
      </c>
      <c r="B185" s="1" t="s">
        <v>301</v>
      </c>
      <c r="C185" s="1" t="s">
        <v>298</v>
      </c>
      <c r="D185" s="1">
        <v>5.566546213E9</v>
      </c>
      <c r="E185" s="1" t="s">
        <v>303</v>
      </c>
      <c r="F185" s="2" t="str">
        <f>HYPERLINK("https://contracts.tendsign.com/Contract/Details/2585970?eId=CkWlGZr3U8AH0h%2fldKCULAA%3d","Länk")</f>
        <v>Länk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 t="s">
        <v>300</v>
      </c>
      <c r="B186" s="1" t="s">
        <v>301</v>
      </c>
      <c r="C186" s="1" t="s">
        <v>307</v>
      </c>
      <c r="D186" s="1">
        <v>5.592015969E9</v>
      </c>
      <c r="E186" s="1" t="s">
        <v>303</v>
      </c>
      <c r="F186" s="2" t="str">
        <f>HYPERLINK("https://contracts.tendsign.com/Contract/Details/2585977?eId=CkWlGZr3U8AH0h%2fldKCULAA%3d","Länk")</f>
        <v>Länk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 t="s">
        <v>300</v>
      </c>
      <c r="B187" s="1" t="s">
        <v>301</v>
      </c>
      <c r="C187" s="1" t="s">
        <v>308</v>
      </c>
      <c r="D187" s="1">
        <v>5.565695029E9</v>
      </c>
      <c r="E187" s="1" t="s">
        <v>303</v>
      </c>
      <c r="F187" s="2" t="str">
        <f>HYPERLINK("https://contracts.tendsign.com/Contract/Details/2585978?eId=CkWlGZr3U8AH0h%2fldKCULAA%3d","Länk")</f>
        <v>Länk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 t="s">
        <v>300</v>
      </c>
      <c r="B188" s="1" t="s">
        <v>301</v>
      </c>
      <c r="C188" s="1" t="s">
        <v>309</v>
      </c>
      <c r="D188" s="1">
        <v>5.566388103E9</v>
      </c>
      <c r="E188" s="1" t="s">
        <v>303</v>
      </c>
      <c r="F188" s="2" t="str">
        <f>HYPERLINK("https://contracts.tendsign.com/Contract/Details/2585979?eId=CkWlGZr3U8AH0h%2fldKCULAA%3d","Länk")</f>
        <v>Länk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 t="s">
        <v>300</v>
      </c>
      <c r="B189" s="1" t="s">
        <v>301</v>
      </c>
      <c r="C189" s="1" t="s">
        <v>310</v>
      </c>
      <c r="D189" s="1">
        <v>5.566712047E9</v>
      </c>
      <c r="E189" s="1" t="s">
        <v>303</v>
      </c>
      <c r="F189" s="2" t="str">
        <f>HYPERLINK("https://contracts.tendsign.com/Contract/Details/2585980?eId=CkWlGZr3U8AH0h%2fldKCULAA%3d","Länk")</f>
        <v>Länk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 t="s">
        <v>300</v>
      </c>
      <c r="B190" s="1" t="s">
        <v>301</v>
      </c>
      <c r="C190" s="1" t="s">
        <v>311</v>
      </c>
      <c r="D190" s="1">
        <v>5.561213132E9</v>
      </c>
      <c r="E190" s="1" t="s">
        <v>303</v>
      </c>
      <c r="F190" s="2" t="str">
        <f>HYPERLINK("https://contracts.tendsign.com/Contract/Details/2585971?eId=CkWlGZr3U8AH0h%2fldKCULAA%3d","Länk")</f>
        <v>Länk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 t="s">
        <v>300</v>
      </c>
      <c r="B191" s="1" t="s">
        <v>301</v>
      </c>
      <c r="C191" s="1" t="s">
        <v>312</v>
      </c>
      <c r="D191" s="1">
        <v>5.562015114E9</v>
      </c>
      <c r="E191" s="1" t="s">
        <v>303</v>
      </c>
      <c r="F191" s="2" t="str">
        <f>HYPERLINK("https://contracts.tendsign.com/Contract/Details/2585972?eId=CkWlGZr3U8AH0h%2fldKCULAA%3d","Länk")</f>
        <v>Länk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 t="s">
        <v>300</v>
      </c>
      <c r="B192" s="1" t="s">
        <v>301</v>
      </c>
      <c r="C192" s="1" t="s">
        <v>250</v>
      </c>
      <c r="D192" s="1">
        <v>5.561974188E9</v>
      </c>
      <c r="E192" s="1" t="s">
        <v>303</v>
      </c>
      <c r="F192" s="2" t="str">
        <f>HYPERLINK("https://contracts.tendsign.com/Contract/Details/2585973?eId=CkWlGZr3U8AH0h%2fldKCULAA%3d","Länk")</f>
        <v>Länk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 t="s">
        <v>300</v>
      </c>
      <c r="B193" s="1" t="s">
        <v>301</v>
      </c>
      <c r="C193" s="1" t="s">
        <v>313</v>
      </c>
      <c r="D193" s="1">
        <v>5.561436543E9</v>
      </c>
      <c r="E193" s="1" t="s">
        <v>303</v>
      </c>
      <c r="F193" s="2" t="str">
        <f>HYPERLINK("https://contracts.tendsign.com/Contract/Details/2585966?eId=CkWlGZr3U8AH0h%2fldKCULAA%3d","Länk")</f>
        <v>Länk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 t="s">
        <v>300</v>
      </c>
      <c r="B194" s="1" t="s">
        <v>301</v>
      </c>
      <c r="C194" s="1" t="s">
        <v>314</v>
      </c>
      <c r="D194" s="1">
        <v>5.593009193E9</v>
      </c>
      <c r="E194" s="1" t="s">
        <v>303</v>
      </c>
      <c r="F194" s="2" t="str">
        <f>HYPERLINK("https://contracts.tendsign.com/Contract/Details/2585975?eId=CkWlGZr3U8AH0h%2fldKCULAA%3d","Länk")</f>
        <v>Länk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 t="s">
        <v>300</v>
      </c>
      <c r="B195" s="1" t="s">
        <v>301</v>
      </c>
      <c r="C195" s="1" t="s">
        <v>315</v>
      </c>
      <c r="D195" s="1">
        <v>5.565543732E9</v>
      </c>
      <c r="E195" s="1" t="s">
        <v>303</v>
      </c>
      <c r="F195" s="2" t="str">
        <f>HYPERLINK("https://contracts.tendsign.com/Contract/Details/2585976?eId=CkWlGZr3U8AH0h%2fldKCULAA%3d","Länk")</f>
        <v>Länk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 t="s">
        <v>300</v>
      </c>
      <c r="B196" s="1" t="s">
        <v>301</v>
      </c>
      <c r="C196" s="1" t="s">
        <v>316</v>
      </c>
      <c r="D196" s="1">
        <v>5.567017115E9</v>
      </c>
      <c r="E196" s="1" t="s">
        <v>303</v>
      </c>
      <c r="F196" s="2" t="str">
        <f>HYPERLINK("https://contracts.tendsign.com/Contract/Details/2585964?eId=CkWlGZr3U8AH0h%2fldKCULAA%3d","Länk")</f>
        <v>Länk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 t="s">
        <v>300</v>
      </c>
      <c r="B197" s="1" t="s">
        <v>301</v>
      </c>
      <c r="C197" s="1" t="s">
        <v>317</v>
      </c>
      <c r="D197" s="1">
        <v>5.564539749E9</v>
      </c>
      <c r="E197" s="1" t="s">
        <v>303</v>
      </c>
      <c r="F197" s="2" t="str">
        <f>HYPERLINK("https://contracts.tendsign.com/Contract/Details/2585965?eId=CkWlGZr3U8AH0h%2fldKCULAA%3d","Länk")</f>
        <v>Länk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 t="s">
        <v>300</v>
      </c>
      <c r="B198" s="1" t="s">
        <v>301</v>
      </c>
      <c r="C198" s="1" t="s">
        <v>318</v>
      </c>
      <c r="D198" s="1">
        <v>5.56389218E9</v>
      </c>
      <c r="E198" s="1" t="s">
        <v>303</v>
      </c>
      <c r="F198" s="2" t="str">
        <f>HYPERLINK("https://contracts.tendsign.com/Contract/Details/2585963?eId=CkWlGZr3U8AH0h%2fldKCULAA%3d","Länk")</f>
        <v>Länk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 t="s">
        <v>300</v>
      </c>
      <c r="B199" s="1" t="s">
        <v>301</v>
      </c>
      <c r="C199" s="1" t="s">
        <v>319</v>
      </c>
      <c r="D199" s="1">
        <v>5.590995436E9</v>
      </c>
      <c r="E199" s="1" t="s">
        <v>303</v>
      </c>
      <c r="F199" s="2" t="str">
        <f>HYPERLINK("https://contracts.tendsign.com/Contract/Details/2585981?eId=CkWlGZr3U8AH0h%2fldKCULAA%3d","Länk")</f>
        <v>Länk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1.5"/>
  </cols>
  <sheetData>
    <row r="1" ht="12.75" customHeight="1">
      <c r="A1" s="1" t="s">
        <v>0</v>
      </c>
      <c r="B1" s="1" t="s">
        <v>320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321</v>
      </c>
      <c r="B2" s="2" t="str">
        <f>HYPERLINK("https://contracts.tendsign.com/ContractArea/Details/1002060?eId=CkWlGZr3U8AH0h%2fldKCULAA%3d","Länk")</f>
        <v>Länk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322</v>
      </c>
      <c r="B3" s="2" t="str">
        <f>HYPERLINK("https://contracts.tendsign.com/ContractArea/Details/2547788?eId=CkWlGZr3U8AH0h%2fldKCULAA%3d","Länk")</f>
        <v>Länk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</v>
      </c>
      <c r="B4" s="2" t="str">
        <f>HYPERLINK("https://contracts.tendsign.com/ContractArea/Details/1002064?eId=CkWlGZr3U8AH0h%2fldKCULAA%3d","Länk")</f>
        <v>Länk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23</v>
      </c>
      <c r="B5" s="2" t="str">
        <f>HYPERLINK("https://contracts.tendsign.com/ContractArea/Details/1002077?eId=CkWlGZr3U8AH0h%2fldKCULAA%3d","Länk")</f>
        <v>Länk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27</v>
      </c>
      <c r="B6" s="2" t="str">
        <f>HYPERLINK("https://contracts.tendsign.com/ContractArea/Details/996615?eId=CkWlGZr3U8AH0h%2fldKCULAA%3d","Länk")</f>
        <v>Länk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323</v>
      </c>
      <c r="B7" s="2" t="str">
        <f>HYPERLINK("https://contracts.tendsign.com/ContractArea/Details/1002084?eId=CkWlGZr3U8AH0h%2fldKCULAA%3d","Länk")</f>
        <v>Länk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43</v>
      </c>
      <c r="B8" s="2" t="str">
        <f>HYPERLINK("https://contracts.tendsign.com/ContractArea/Details/2631305?eId=CkWlGZr3U8AH0h%2fldKCULAA%3d","Länk")</f>
        <v>Länk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324</v>
      </c>
      <c r="B9" s="2" t="str">
        <f>HYPERLINK("https://contracts.tendsign.com/ContractArea/Details/1021846?eId=CkWlGZr3U8AH0h%2fldKCULAA%3d","Länk")</f>
        <v>Länk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325</v>
      </c>
      <c r="B10" s="2" t="str">
        <f>HYPERLINK("https://contracts.tendsign.com/ContractArea/Details/1764298?eId=CkWlGZr3U8AH0h%2fldKCULAA%3d","Länk")</f>
        <v>Länk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54</v>
      </c>
      <c r="B11" s="2" t="str">
        <f>HYPERLINK("https://contracts.tendsign.com/ContractArea/Details/1002109?eId=CkWlGZr3U8AH0h%2fldKCULAA%3d","Länk")</f>
        <v>Länk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326</v>
      </c>
      <c r="B12" s="2" t="str">
        <f>HYPERLINK("https://contracts.tendsign.com/ContractArea/Details/1021859?eId=CkWlGZr3U8AH0h%2fldKCULAA%3d","Länk")</f>
        <v>Länk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327</v>
      </c>
      <c r="B13" s="2" t="str">
        <f>HYPERLINK("https://contracts.tendsign.com/ContractArea/Details/2690771?eId=CkWlGZr3U8AH0h%2fldKCULAA%3d","Länk")</f>
        <v>Länk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62</v>
      </c>
      <c r="B14" s="2" t="str">
        <f>HYPERLINK("https://contracts.tendsign.com/ContractArea/Details/2690782?eId=CkWlGZr3U8AH0h%2fldKCULAA%3d","Länk")</f>
        <v>Länk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328</v>
      </c>
      <c r="B15" s="2" t="str">
        <f>HYPERLINK("https://contracts.tendsign.com/ContractArea/Details/2690801?eId=CkWlGZr3U8AH0h%2fldKCULAA%3d","Länk")</f>
        <v>Länk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69</v>
      </c>
      <c r="B16" s="2" t="str">
        <f>HYPERLINK("https://contracts.tendsign.com/ContractArea/Details/1002139?eId=CkWlGZr3U8AH0h%2fldKCULAA%3d","Länk")</f>
        <v>Länk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329</v>
      </c>
      <c r="B17" s="2" t="str">
        <f>HYPERLINK("https://contracts.tendsign.com/ContractArea/Details/999813?eId=CkWlGZr3U8AH0h%2fldKCULAA%3d","Länk")</f>
        <v>Länk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75</v>
      </c>
      <c r="B18" s="2" t="str">
        <f>HYPERLINK("https://contracts.tendsign.com/ContractArea/Details/1825133?eId=CkWlGZr3U8AH0h%2fldKCULAA%3d","Länk")</f>
        <v>Länk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82</v>
      </c>
      <c r="B19" s="2" t="str">
        <f>HYPERLINK("https://contracts.tendsign.com/ContractArea/Details/1997255?eId=CkWlGZr3U8AH0h%2fldKCULAA%3d","Länk")</f>
        <v>Länk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85</v>
      </c>
      <c r="B20" s="2" t="str">
        <f>HYPERLINK("https://contracts.tendsign.com/ContractArea/Details/2510721?eId=CkWlGZr3U8AH0h%2fldKCULAA%3d","Länk")</f>
        <v>Länk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88</v>
      </c>
      <c r="B21" s="2" t="str">
        <f>HYPERLINK("https://contracts.tendsign.com/ContractArea/Details/2625104?eId=CkWlGZr3U8AH0h%2fldKCULAA%3d","Länk")</f>
        <v>Länk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330</v>
      </c>
      <c r="B22" s="2" t="str">
        <f>HYPERLINK("https://contracts.tendsign.com/ContractArea/Details/1002142?eId=CkWlGZr3U8AH0h%2fldKCULAA%3d","Länk")</f>
        <v>Länk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97</v>
      </c>
      <c r="B23" s="2" t="str">
        <f>HYPERLINK("https://contracts.tendsign.com/ContractArea/Details/2117202?eId=CkWlGZr3U8AH0h%2fldKCULAA%3d","Länk")</f>
        <v>Länk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331</v>
      </c>
      <c r="B24" s="2" t="str">
        <f>HYPERLINK("https://contracts.tendsign.com/ContractArea/Details/1006413?eId=CkWlGZr3U8AH0h%2fldKCULAA%3d","Länk")</f>
        <v>Länk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99</v>
      </c>
      <c r="B25" s="2" t="str">
        <f>HYPERLINK("https://contracts.tendsign.com/ContractArea/Details/1867340?eId=CkWlGZr3U8AH0h%2fldKCULAA%3d","Länk")</f>
        <v>Länk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332</v>
      </c>
      <c r="B26" s="2" t="str">
        <f>HYPERLINK("https://contracts.tendsign.com/ContractArea/Details/1022523?eId=CkWlGZr3U8AH0h%2fldKCULAA%3d","Länk")</f>
        <v>Länk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333</v>
      </c>
      <c r="B27" s="2" t="str">
        <f>HYPERLINK("https://contracts.tendsign.com/ContractArea/Details/1743881?eId=CkWlGZr3U8AH0h%2fldKCULAA%3d","Länk")</f>
        <v>Länk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104</v>
      </c>
      <c r="B28" s="2" t="str">
        <f>HYPERLINK("https://contracts.tendsign.com/ContractArea/Details/2393276?eId=CkWlGZr3U8AH0h%2fldKCULAA%3d","Länk")</f>
        <v>Länk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106</v>
      </c>
      <c r="B29" s="2" t="str">
        <f>HYPERLINK("https://contracts.tendsign.com/ContractArea/Details/2485195?eId=CkWlGZr3U8AH0h%2fldKCULAA%3d","Länk")</f>
        <v>Länk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110</v>
      </c>
      <c r="B30" s="2" t="str">
        <f>HYPERLINK("https://contracts.tendsign.com/ContractArea/Details/1117180?eId=CkWlGZr3U8AH0h%2fldKCULAA%3d","Länk")</f>
        <v>Länk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116</v>
      </c>
      <c r="B31" s="2" t="str">
        <f>HYPERLINK("https://contracts.tendsign.com/ContractArea/Details/1743320?eId=CkWlGZr3U8AH0h%2fldKCULAA%3d","Länk")</f>
        <v>Länk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334</v>
      </c>
      <c r="B32" s="2" t="str">
        <f>HYPERLINK("https://contracts.tendsign.com/ContractArea/Details/1743891?eId=CkWlGZr3U8AH0h%2fldKCULAA%3d","Länk")</f>
        <v>Länk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335</v>
      </c>
      <c r="B33" s="2" t="str">
        <f>HYPERLINK("https://contracts.tendsign.com/ContractArea/Details/2133810?eId=CkWlGZr3U8AH0h%2fldKCULAA%3d","Länk")</f>
        <v>Länk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336</v>
      </c>
      <c r="B34" s="2" t="str">
        <f>HYPERLINK("https://contracts.tendsign.com/ContractArea/Details/1002298?eId=CkWlGZr3U8AH0h%2fldKCULAA%3d","Länk")</f>
        <v>Länk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337</v>
      </c>
      <c r="B35" s="2" t="str">
        <f>HYPERLINK("https://contracts.tendsign.com/ContractArea/Details/2684087?eId=CkWlGZr3U8AH0h%2fldKCULAA%3d","Länk")</f>
        <v>Länk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338</v>
      </c>
      <c r="B36" s="2" t="str">
        <f>HYPERLINK("https://contracts.tendsign.com/ContractArea/Details/2684097?eId=CkWlGZr3U8AH0h%2fldKCULAA%3d","Länk")</f>
        <v>Länk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339</v>
      </c>
      <c r="B37" s="2" t="str">
        <f>HYPERLINK("https://contracts.tendsign.com/ContractArea/Details/2684085?eId=CkWlGZr3U8AH0h%2fldKCULAA%3d","Länk")</f>
        <v>Länk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140</v>
      </c>
      <c r="B38" s="2" t="str">
        <f>HYPERLINK("https://contracts.tendsign.com/ContractArea/Details/1001725?eId=CkWlGZr3U8AH0h%2fldKCULAA%3d","Länk")</f>
        <v>Länk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340</v>
      </c>
      <c r="B39" s="2" t="str">
        <f>HYPERLINK("https://contracts.tendsign.com/ContractArea/Details/1764439?eId=CkWlGZr3U8AH0h%2fldKCULAA%3d","Länk")</f>
        <v>Länk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341</v>
      </c>
      <c r="B40" s="2" t="str">
        <f>HYPERLINK("https://contracts.tendsign.com/ContractArea/Details/1002580?eId=CkWlGZr3U8AH0h%2fldKCULAA%3d","Länk")</f>
        <v>Länk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342</v>
      </c>
      <c r="B41" s="2" t="str">
        <f>HYPERLINK("https://contracts.tendsign.com/ContractArea/Details/1022553?eId=CkWlGZr3U8AH0h%2fldKCULAA%3d","Länk")</f>
        <v>Länk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 t="s">
        <v>165</v>
      </c>
      <c r="B42" s="2" t="str">
        <f>HYPERLINK("https://contracts.tendsign.com/ContractArea/Details/1717058?eId=CkWlGZr3U8AH0h%2fldKCULAA%3d","Länk")</f>
        <v>Länk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 t="s">
        <v>343</v>
      </c>
      <c r="B43" s="2" t="str">
        <f>HYPERLINK("https://contracts.tendsign.com/ContractArea/Details/2393291?eId=CkWlGZr3U8AH0h%2fldKCULAA%3d","Länk")</f>
        <v>Länk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 t="s">
        <v>175</v>
      </c>
      <c r="B44" s="2" t="str">
        <f>HYPERLINK("https://contracts.tendsign.com/ContractArea/Details/1005010?eId=CkWlGZr3U8AH0h%2fldKCULAA%3d","Länk")</f>
        <v>Länk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 t="s">
        <v>180</v>
      </c>
      <c r="B45" s="2" t="str">
        <f>HYPERLINK("https://contracts.tendsign.com/ContractArea/Details/1166637?eId=CkWlGZr3U8AH0h%2fldKCULAA%3d","Länk")</f>
        <v>Länk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 t="s">
        <v>344</v>
      </c>
      <c r="B46" s="2" t="str">
        <f>HYPERLINK("https://contracts.tendsign.com/ContractArea/Details/1804543?eId=CkWlGZr3U8AH0h%2fldKCULAA%3d","Länk")</f>
        <v>Länk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 t="s">
        <v>197</v>
      </c>
      <c r="B47" s="2" t="str">
        <f>HYPERLINK("https://contracts.tendsign.com/ContractArea/Details/1005011?eId=CkWlGZr3U8AH0h%2fldKCULAA%3d","Länk")</f>
        <v>Länk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 t="s">
        <v>345</v>
      </c>
      <c r="B48" s="2" t="str">
        <f>HYPERLINK("https://contracts.tendsign.com/ContractArea/Details/1176899?eId=CkWlGZr3U8AH0h%2fldKCULAA%3d","Länk")</f>
        <v>Länk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 t="s">
        <v>346</v>
      </c>
      <c r="B49" s="2" t="str">
        <f>HYPERLINK("https://contracts.tendsign.com/ContractArea/Details/2491958?eId=CkWlGZr3U8AH0h%2fldKCULAA%3d","Länk")</f>
        <v>Länk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 t="s">
        <v>347</v>
      </c>
      <c r="B50" s="2" t="str">
        <f>HYPERLINK("https://contracts.tendsign.com/ContractArea/Details/1006377?eId=CkWlGZr3U8AH0h%2fldKCULAA%3d","Länk")</f>
        <v>Länk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 t="s">
        <v>231</v>
      </c>
      <c r="B51" s="2" t="str">
        <f>HYPERLINK("https://contracts.tendsign.com/ContractArea/Details/1006395?eId=CkWlGZr3U8AH0h%2fldKCULAA%3d","Länk")</f>
        <v>Länk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 t="s">
        <v>348</v>
      </c>
      <c r="B52" s="2" t="str">
        <f>HYPERLINK("https://contracts.tendsign.com/ContractArea/Details/1010163?eId=CkWlGZr3U8AH0h%2fldKCULAA%3d","Länk")</f>
        <v>Länk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 t="s">
        <v>349</v>
      </c>
      <c r="B53" s="2" t="str">
        <f>HYPERLINK("https://contracts.tendsign.com/ContractArea/Details/1006383?eId=CkWlGZr3U8AH0h%2fldKCULAA%3d","Länk")</f>
        <v>Länk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 t="s">
        <v>350</v>
      </c>
      <c r="B54" s="2" t="str">
        <f>HYPERLINK("https://contracts.tendsign.com/ContractArea/Details/2684092?eId=CkWlGZr3U8AH0h%2fldKCULAA%3d","Länk")</f>
        <v>Länk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 t="s">
        <v>236</v>
      </c>
      <c r="B55" s="2" t="str">
        <f>HYPERLINK("https://contracts.tendsign.com/ContractArea/Details/1006387?eId=CkWlGZr3U8AH0h%2fldKCULAA%3d","Länk")</f>
        <v>Länk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 t="s">
        <v>351</v>
      </c>
      <c r="B56" s="2" t="str">
        <f>HYPERLINK("https://contracts.tendsign.com/ContractArea/Details/1572477?eId=CkWlGZr3U8AH0h%2fldKCULAA%3d","Länk")</f>
        <v>Länk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 t="s">
        <v>352</v>
      </c>
      <c r="B57" s="2" t="str">
        <f>HYPERLINK("https://contracts.tendsign.com/ContractArea/Details/1022521?eId=CkWlGZr3U8AH0h%2fldKCULAA%3d","Länk")</f>
        <v>Länk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 t="s">
        <v>239</v>
      </c>
      <c r="B58" s="2" t="str">
        <f>HYPERLINK("https://contracts.tendsign.com/ContractArea/Details/2684091?eId=CkWlGZr3U8AH0h%2fldKCULAA%3d","Länk")</f>
        <v>Länk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 t="s">
        <v>353</v>
      </c>
      <c r="B59" s="2" t="str">
        <f>HYPERLINK("https://contracts.tendsign.com/ContractArea/Details/1006389?eId=CkWlGZr3U8AH0h%2fldKCULAA%3d","Länk")</f>
        <v>Länk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 t="s">
        <v>354</v>
      </c>
      <c r="B60" s="2" t="str">
        <f>HYPERLINK("https://contracts.tendsign.com/ContractArea/Details/1177892?eId=CkWlGZr3U8AH0h%2fldKCULAA%3d","Länk")</f>
        <v>Länk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 t="s">
        <v>244</v>
      </c>
      <c r="B61" s="2" t="str">
        <f>HYPERLINK("https://contracts.tendsign.com/ContractArea/Details/1391408?eId=CkWlGZr3U8AH0h%2fldKCULAA%3d","Länk")</f>
        <v>Länk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 t="s">
        <v>254</v>
      </c>
      <c r="B62" s="2" t="str">
        <f>HYPERLINK("https://contracts.tendsign.com/ContractArea/Details/1391403?eId=CkWlGZr3U8AH0h%2fldKCULAA%3d","Länk")</f>
        <v>Länk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 t="s">
        <v>259</v>
      </c>
      <c r="B63" s="2" t="str">
        <f>HYPERLINK("https://contracts.tendsign.com/ContractArea/Details/1006396?eId=CkWlGZr3U8AH0h%2fldKCULAA%3d","Länk")</f>
        <v>Länk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 t="s">
        <v>355</v>
      </c>
      <c r="B64" s="2" t="str">
        <f>HYPERLINK("https://contracts.tendsign.com/ContractArea/Details/1006397?eId=CkWlGZr3U8AH0h%2fldKCULAA%3d","Länk")</f>
        <v>Länk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 t="s">
        <v>267</v>
      </c>
      <c r="B65" s="2" t="str">
        <f>HYPERLINK("https://contracts.tendsign.com/ContractArea/Details/1006401?eId=CkWlGZr3U8AH0h%2fldKCULAA%3d","Länk")</f>
        <v>Länk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 t="s">
        <v>270</v>
      </c>
      <c r="B66" s="2" t="str">
        <f>HYPERLINK("https://contracts.tendsign.com/ContractArea/Details/1006403?eId=CkWlGZr3U8AH0h%2fldKCULAA%3d","Länk")</f>
        <v>Länk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 t="s">
        <v>278</v>
      </c>
      <c r="B67" s="2" t="str">
        <f>HYPERLINK("https://contracts.tendsign.com/ContractArea/Details/1006404?eId=CkWlGZr3U8AH0h%2fldKCULAA%3d","Länk")</f>
        <v>Länk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 t="s">
        <v>283</v>
      </c>
      <c r="B68" s="2" t="str">
        <f>HYPERLINK("https://contracts.tendsign.com/ContractArea/Details/1152451?eId=CkWlGZr3U8AH0h%2fldKCULAA%3d","Länk")</f>
        <v>Länk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 t="s">
        <v>356</v>
      </c>
      <c r="B69" s="2" t="str">
        <f>HYPERLINK("https://contracts.tendsign.com/ContractArea/Details/1006407?eId=CkWlGZr3U8AH0h%2fldKCULAA%3d","Länk")</f>
        <v>Länk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 t="s">
        <v>357</v>
      </c>
      <c r="B70" s="2" t="str">
        <f>HYPERLINK("https://contracts.tendsign.com/ContractArea/Details/1022543?eId=CkWlGZr3U8AH0h%2fldKCULAA%3d","Länk")</f>
        <v>Länk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 t="s">
        <v>358</v>
      </c>
      <c r="B71" s="2" t="str">
        <f>HYPERLINK("https://contracts.tendsign.com/ContractArea/Details/1764306?eId=CkWlGZr3U8AH0h%2fldKCULAA%3d","Länk")</f>
        <v>Länk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 t="s">
        <v>359</v>
      </c>
      <c r="B72" s="2" t="str">
        <f>HYPERLINK("https://contracts.tendsign.com/ContractArea/Details/1006409?eId=CkWlGZr3U8AH0h%2fldKCULAA%3d","Länk")</f>
        <v>Länk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 t="s">
        <v>295</v>
      </c>
      <c r="B73" s="2" t="str">
        <f>HYPERLINK("https://contracts.tendsign.com/ContractArea/Details/1166255?eId=CkWlGZr3U8AH0h%2fldKCULAA%3d","Länk")</f>
        <v>Länk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 t="s">
        <v>360</v>
      </c>
      <c r="B74" s="2" t="str">
        <f>HYPERLINK("https://contracts.tendsign.com/ContractArea/Details/1022531?eId=CkWlGZr3U8AH0h%2fldKCULAA%3d","Länk")</f>
        <v>Länk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 t="s">
        <v>300</v>
      </c>
      <c r="B75" s="2" t="str">
        <f>HYPERLINK("https://contracts.tendsign.com/ContractArea/Details/1166652?eId=CkWlGZr3U8AH0h%2fldKCULAA%3d","Länk")</f>
        <v>Länk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